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240" yWindow="75" windowWidth="11760" windowHeight="5550"/>
  </bookViews>
  <sheets>
    <sheet name="Assumptions and History" sheetId="1" r:id="rId1"/>
    <sheet name="Shipments and Capacity" sheetId="7" r:id="rId2"/>
    <sheet name="Stock Prices" sheetId="13" r:id="rId3"/>
  </sheets>
  <calcPr calcId="145621" calcMode="autoNoTable" iterateCount="1000" calcOnSave="0"/>
</workbook>
</file>

<file path=xl/calcChain.xml><?xml version="1.0" encoding="utf-8"?>
<calcChain xmlns="http://schemas.openxmlformats.org/spreadsheetml/2006/main">
  <c r="P321" i="1" l="1"/>
  <c r="O321" i="1"/>
  <c r="N321" i="1"/>
  <c r="P302" i="1"/>
  <c r="O302" i="1"/>
  <c r="N302" i="1"/>
  <c r="M302" i="1"/>
  <c r="L302" i="1"/>
  <c r="K302" i="1"/>
  <c r="J302" i="1"/>
  <c r="I302" i="1"/>
  <c r="P435" i="1"/>
  <c r="O435" i="1"/>
  <c r="N435" i="1"/>
  <c r="M435" i="1"/>
  <c r="L435" i="1"/>
  <c r="K435" i="1"/>
  <c r="J435" i="1"/>
  <c r="I435" i="1"/>
  <c r="H435" i="1"/>
  <c r="P434" i="1"/>
  <c r="O434" i="1"/>
  <c r="N434" i="1"/>
  <c r="M434" i="1"/>
  <c r="L434" i="1"/>
  <c r="K434" i="1"/>
  <c r="J434" i="1"/>
  <c r="I434" i="1"/>
  <c r="H434" i="1"/>
  <c r="P433" i="1"/>
  <c r="O433" i="1"/>
  <c r="N433" i="1"/>
  <c r="M433" i="1"/>
  <c r="L433" i="1"/>
  <c r="K433" i="1"/>
  <c r="J433" i="1"/>
  <c r="I433" i="1"/>
  <c r="H433" i="1"/>
  <c r="R144" i="1"/>
  <c r="S144" i="1" s="1"/>
  <c r="T144" i="1" s="1"/>
  <c r="U144" i="1" s="1"/>
  <c r="V144" i="1" s="1"/>
  <c r="W144" i="1" s="1"/>
  <c r="X144" i="1" s="1"/>
  <c r="Y144" i="1" s="1"/>
  <c r="Z144" i="1" s="1"/>
  <c r="AA144" i="1" s="1"/>
  <c r="AB144" i="1" s="1"/>
  <c r="R141" i="1"/>
  <c r="S141" i="1" s="1"/>
  <c r="T141" i="1" s="1"/>
  <c r="U141" i="1" s="1"/>
  <c r="V141" i="1" s="1"/>
  <c r="W141" i="1" s="1"/>
  <c r="X141" i="1" s="1"/>
  <c r="Y141" i="1" s="1"/>
  <c r="Z141" i="1" s="1"/>
  <c r="AA141" i="1" s="1"/>
  <c r="AB141" i="1" s="1"/>
  <c r="R139" i="1"/>
  <c r="S139" i="1" s="1"/>
  <c r="T139" i="1" s="1"/>
  <c r="U139" i="1" s="1"/>
  <c r="V139" i="1" s="1"/>
  <c r="W139" i="1" s="1"/>
  <c r="X139" i="1" s="1"/>
  <c r="Y139" i="1" s="1"/>
  <c r="Z139" i="1" s="1"/>
  <c r="AA139" i="1" s="1"/>
  <c r="AB139" i="1" s="1"/>
  <c r="R138" i="1"/>
  <c r="S138" i="1" s="1"/>
  <c r="T138" i="1" s="1"/>
  <c r="U138" i="1" s="1"/>
  <c r="V138" i="1" s="1"/>
  <c r="W138" i="1" s="1"/>
  <c r="X138" i="1" s="1"/>
  <c r="Y138" i="1" s="1"/>
  <c r="Z138" i="1" s="1"/>
  <c r="AA138" i="1" s="1"/>
  <c r="AB138" i="1" s="1"/>
  <c r="R135" i="1"/>
  <c r="S135" i="1" s="1"/>
  <c r="T135" i="1" s="1"/>
  <c r="U135" i="1" s="1"/>
  <c r="V135" i="1" s="1"/>
  <c r="W135" i="1" s="1"/>
  <c r="X135" i="1" s="1"/>
  <c r="Y135" i="1" s="1"/>
  <c r="Z135" i="1" s="1"/>
  <c r="AA135" i="1" s="1"/>
  <c r="AB135" i="1" s="1"/>
  <c r="R134" i="1"/>
  <c r="S134" i="1" s="1"/>
  <c r="T134" i="1" s="1"/>
  <c r="U134" i="1" s="1"/>
  <c r="V134" i="1" s="1"/>
  <c r="W134" i="1" s="1"/>
  <c r="X134" i="1" s="1"/>
  <c r="Y134" i="1" s="1"/>
  <c r="Z134" i="1" s="1"/>
  <c r="AA134" i="1" s="1"/>
  <c r="AB134" i="1" s="1"/>
  <c r="R133" i="1"/>
  <c r="S133" i="1" s="1"/>
  <c r="T133" i="1" s="1"/>
  <c r="U133" i="1" s="1"/>
  <c r="V133" i="1" s="1"/>
  <c r="W133" i="1" s="1"/>
  <c r="X133" i="1" s="1"/>
  <c r="Y133" i="1" s="1"/>
  <c r="Z133" i="1" s="1"/>
  <c r="AA133" i="1" s="1"/>
  <c r="AB133" i="1" s="1"/>
  <c r="R132" i="1"/>
  <c r="S132" i="1" s="1"/>
  <c r="T132" i="1" s="1"/>
  <c r="U132" i="1" s="1"/>
  <c r="V132" i="1" s="1"/>
  <c r="W132" i="1" s="1"/>
  <c r="X132" i="1" s="1"/>
  <c r="Y132" i="1" s="1"/>
  <c r="Z132" i="1" s="1"/>
  <c r="AA132" i="1" s="1"/>
  <c r="AB132" i="1" s="1"/>
  <c r="P140" i="1"/>
  <c r="Q140" i="1" s="1"/>
  <c r="R140" i="1" s="1"/>
  <c r="S140" i="1" s="1"/>
  <c r="T140" i="1" s="1"/>
  <c r="U140" i="1" s="1"/>
  <c r="V140" i="1" s="1"/>
  <c r="W140" i="1" s="1"/>
  <c r="X140" i="1" s="1"/>
  <c r="Y140" i="1" s="1"/>
  <c r="Z140" i="1" s="1"/>
  <c r="AA140" i="1" s="1"/>
  <c r="AB140" i="1" s="1"/>
  <c r="O140" i="1"/>
  <c r="N140" i="1"/>
  <c r="M140" i="1"/>
  <c r="L140" i="1"/>
  <c r="K140" i="1"/>
  <c r="J140" i="1"/>
  <c r="I140" i="1"/>
  <c r="H140" i="1"/>
  <c r="G140" i="1"/>
  <c r="G139" i="1"/>
  <c r="H135" i="1"/>
  <c r="G135" i="1"/>
  <c r="H311" i="1"/>
  <c r="G311" i="1"/>
  <c r="P297" i="1"/>
  <c r="P141" i="1" s="1"/>
  <c r="O297" i="1"/>
  <c r="O141" i="1" s="1"/>
  <c r="N297" i="1"/>
  <c r="N141" i="1" s="1"/>
  <c r="M297" i="1"/>
  <c r="M141" i="1" s="1"/>
  <c r="L297" i="1"/>
  <c r="L141" i="1" s="1"/>
  <c r="K297" i="1"/>
  <c r="K141" i="1" s="1"/>
  <c r="J297" i="1"/>
  <c r="J141" i="1" s="1"/>
  <c r="I297" i="1"/>
  <c r="I141" i="1" s="1"/>
  <c r="H297" i="1"/>
  <c r="H298" i="1" s="1"/>
  <c r="G297" i="1"/>
  <c r="G298" i="1" s="1"/>
  <c r="P310" i="1"/>
  <c r="O310" i="1"/>
  <c r="N310" i="1"/>
  <c r="M310" i="1"/>
  <c r="L310" i="1"/>
  <c r="K310" i="1"/>
  <c r="J310" i="1"/>
  <c r="I310" i="1"/>
  <c r="P306" i="1"/>
  <c r="O306" i="1"/>
  <c r="N306" i="1"/>
  <c r="M306" i="1"/>
  <c r="L306" i="1"/>
  <c r="K306" i="1"/>
  <c r="J306" i="1"/>
  <c r="I306" i="1"/>
  <c r="P291" i="1"/>
  <c r="O291" i="1"/>
  <c r="N291" i="1"/>
  <c r="M291" i="1"/>
  <c r="L291" i="1"/>
  <c r="K291" i="1"/>
  <c r="J291" i="1"/>
  <c r="I291" i="1"/>
  <c r="G278" i="1"/>
  <c r="G279" i="1" s="1"/>
  <c r="H278" i="1"/>
  <c r="H279" i="1" s="1"/>
  <c r="N257" i="1"/>
  <c r="N133" i="1" s="1"/>
  <c r="H266" i="1"/>
  <c r="I266" i="1"/>
  <c r="J266" i="1"/>
  <c r="K266" i="1"/>
  <c r="L266" i="1"/>
  <c r="M266" i="1"/>
  <c r="N266" i="1"/>
  <c r="O266" i="1"/>
  <c r="P266" i="1"/>
  <c r="G266" i="1"/>
  <c r="H250" i="1"/>
  <c r="I250" i="1"/>
  <c r="J250" i="1"/>
  <c r="K250" i="1"/>
  <c r="L250" i="1"/>
  <c r="M250" i="1"/>
  <c r="N250" i="1"/>
  <c r="O250" i="1"/>
  <c r="P250" i="1"/>
  <c r="G250" i="1"/>
  <c r="P278" i="1"/>
  <c r="O278" i="1"/>
  <c r="N278" i="1"/>
  <c r="M278" i="1"/>
  <c r="L278" i="1"/>
  <c r="K278" i="1"/>
  <c r="J278" i="1"/>
  <c r="I278" i="1"/>
  <c r="P274" i="1"/>
  <c r="O274" i="1"/>
  <c r="N274" i="1"/>
  <c r="M274" i="1"/>
  <c r="L274" i="1"/>
  <c r="K274" i="1"/>
  <c r="J274" i="1"/>
  <c r="I274" i="1"/>
  <c r="P271" i="1"/>
  <c r="P279" i="1" s="1"/>
  <c r="O271" i="1"/>
  <c r="O279" i="1" s="1"/>
  <c r="N271" i="1"/>
  <c r="N279" i="1" s="1"/>
  <c r="M271" i="1"/>
  <c r="M279" i="1" s="1"/>
  <c r="L271" i="1"/>
  <c r="L279" i="1" s="1"/>
  <c r="K271" i="1"/>
  <c r="K279" i="1" s="1"/>
  <c r="J271" i="1"/>
  <c r="J279" i="1" s="1"/>
  <c r="I271" i="1"/>
  <c r="I279" i="1" s="1"/>
  <c r="P261" i="1"/>
  <c r="P135" i="1" s="1"/>
  <c r="O261" i="1"/>
  <c r="O135" i="1" s="1"/>
  <c r="N261" i="1"/>
  <c r="N135" i="1" s="1"/>
  <c r="M261" i="1"/>
  <c r="M135" i="1" s="1"/>
  <c r="L261" i="1"/>
  <c r="L135" i="1" s="1"/>
  <c r="K261" i="1"/>
  <c r="K135" i="1" s="1"/>
  <c r="J261" i="1"/>
  <c r="J135" i="1" s="1"/>
  <c r="I261" i="1"/>
  <c r="I135" i="1" s="1"/>
  <c r="P257" i="1"/>
  <c r="P262" i="1" s="1"/>
  <c r="O257" i="1"/>
  <c r="O262" i="1" s="1"/>
  <c r="M257" i="1"/>
  <c r="M133" i="1" s="1"/>
  <c r="L257" i="1"/>
  <c r="L133" i="1" s="1"/>
  <c r="K257" i="1"/>
  <c r="K133" i="1" s="1"/>
  <c r="J257" i="1"/>
  <c r="J133" i="1" s="1"/>
  <c r="I257" i="1"/>
  <c r="I133" i="1" s="1"/>
  <c r="H257" i="1"/>
  <c r="H262" i="1" s="1"/>
  <c r="G257" i="1"/>
  <c r="G262" i="1" s="1"/>
  <c r="R126" i="1"/>
  <c r="S126" i="1" s="1"/>
  <c r="T126" i="1" s="1"/>
  <c r="U126" i="1" s="1"/>
  <c r="V126" i="1" s="1"/>
  <c r="W126" i="1" s="1"/>
  <c r="X126" i="1" s="1"/>
  <c r="Y126" i="1" s="1"/>
  <c r="Z126" i="1" s="1"/>
  <c r="AA126" i="1" s="1"/>
  <c r="AB126" i="1" s="1"/>
  <c r="P126" i="1"/>
  <c r="O126" i="1"/>
  <c r="N126" i="1"/>
  <c r="M126" i="1"/>
  <c r="L126" i="1"/>
  <c r="K126" i="1"/>
  <c r="J126" i="1"/>
  <c r="I126" i="1"/>
  <c r="H126" i="1"/>
  <c r="G126" i="1"/>
  <c r="R125" i="1"/>
  <c r="S125" i="1" s="1"/>
  <c r="T125" i="1" s="1"/>
  <c r="U125" i="1" s="1"/>
  <c r="V125" i="1" s="1"/>
  <c r="W125" i="1" s="1"/>
  <c r="X125" i="1" s="1"/>
  <c r="Y125" i="1" s="1"/>
  <c r="Z125" i="1" s="1"/>
  <c r="AA125" i="1" s="1"/>
  <c r="AB125" i="1" s="1"/>
  <c r="P125" i="1"/>
  <c r="O125" i="1"/>
  <c r="N125" i="1"/>
  <c r="M125" i="1"/>
  <c r="L125" i="1"/>
  <c r="K125" i="1"/>
  <c r="J125" i="1"/>
  <c r="I125" i="1"/>
  <c r="H125" i="1"/>
  <c r="G125" i="1"/>
  <c r="P311" i="1" l="1"/>
  <c r="L311" i="1"/>
  <c r="I311" i="1"/>
  <c r="M311" i="1"/>
  <c r="J311" i="1"/>
  <c r="N311" i="1"/>
  <c r="K311" i="1"/>
  <c r="O311" i="1"/>
  <c r="H322" i="1"/>
  <c r="H324" i="1" s="1"/>
  <c r="G141" i="1"/>
  <c r="H141" i="1"/>
  <c r="G322" i="1"/>
  <c r="G324" i="1" s="1"/>
  <c r="L298" i="1"/>
  <c r="P298" i="1"/>
  <c r="K298" i="1"/>
  <c r="O298" i="1"/>
  <c r="I298" i="1"/>
  <c r="M298" i="1"/>
  <c r="J298" i="1"/>
  <c r="N298" i="1"/>
  <c r="P133" i="1"/>
  <c r="H133" i="1"/>
  <c r="O133" i="1"/>
  <c r="G133" i="1"/>
  <c r="I262" i="1"/>
  <c r="I280" i="1" s="1"/>
  <c r="M262" i="1"/>
  <c r="M280" i="1" s="1"/>
  <c r="K262" i="1"/>
  <c r="K280" i="1" s="1"/>
  <c r="J262" i="1"/>
  <c r="J280" i="1" s="1"/>
  <c r="N262" i="1"/>
  <c r="N280" i="1" s="1"/>
  <c r="L262" i="1"/>
  <c r="L280" i="1" s="1"/>
  <c r="O280" i="1"/>
  <c r="G280" i="1"/>
  <c r="G325" i="1" s="1"/>
  <c r="P280" i="1"/>
  <c r="H280" i="1"/>
  <c r="J322" i="1" l="1"/>
  <c r="J325" i="1" s="1"/>
  <c r="M322" i="1"/>
  <c r="M324" i="1" s="1"/>
  <c r="O322" i="1"/>
  <c r="O324" i="1" s="1"/>
  <c r="H325" i="1"/>
  <c r="K322" i="1"/>
  <c r="K324" i="1" s="1"/>
  <c r="I322" i="1"/>
  <c r="I324" i="1" s="1"/>
  <c r="L322" i="1"/>
  <c r="L324" i="1" s="1"/>
  <c r="N322" i="1"/>
  <c r="N324" i="1" s="1"/>
  <c r="P322" i="1"/>
  <c r="P324" i="1" s="1"/>
  <c r="H209" i="1"/>
  <c r="H149" i="1" s="1"/>
  <c r="I209" i="1"/>
  <c r="I149" i="1" s="1"/>
  <c r="J209" i="1"/>
  <c r="J149" i="1" s="1"/>
  <c r="K209" i="1"/>
  <c r="K149" i="1" s="1"/>
  <c r="L209" i="1"/>
  <c r="L149" i="1" s="1"/>
  <c r="M209" i="1"/>
  <c r="M149" i="1" s="1"/>
  <c r="N209" i="1"/>
  <c r="N149" i="1" s="1"/>
  <c r="O209" i="1"/>
  <c r="O149" i="1" s="1"/>
  <c r="P209" i="1"/>
  <c r="P149" i="1" s="1"/>
  <c r="G209" i="1"/>
  <c r="G149" i="1" s="1"/>
  <c r="H199" i="1"/>
  <c r="I199" i="1"/>
  <c r="J199" i="1"/>
  <c r="K199" i="1"/>
  <c r="L199" i="1"/>
  <c r="M199" i="1"/>
  <c r="N199" i="1"/>
  <c r="O199" i="1"/>
  <c r="P199" i="1"/>
  <c r="G199" i="1"/>
  <c r="O325" i="1" l="1"/>
  <c r="M325" i="1"/>
  <c r="J324" i="1"/>
  <c r="K325" i="1"/>
  <c r="L325" i="1"/>
  <c r="P325" i="1"/>
  <c r="I325" i="1"/>
  <c r="N325" i="1"/>
  <c r="G192" i="1"/>
  <c r="G80" i="1" s="1"/>
  <c r="H192" i="1"/>
  <c r="H80" i="1" s="1"/>
  <c r="I192" i="1"/>
  <c r="I80" i="1" s="1"/>
  <c r="J192" i="1"/>
  <c r="J80" i="1" s="1"/>
  <c r="K192" i="1"/>
  <c r="K80" i="1" s="1"/>
  <c r="L192" i="1"/>
  <c r="L80" i="1" s="1"/>
  <c r="P192" i="1"/>
  <c r="P80" i="1" s="1"/>
  <c r="O192" i="1" l="1"/>
  <c r="O80" i="1" s="1"/>
  <c r="N192" i="1"/>
  <c r="N80" i="1" s="1"/>
  <c r="M192" i="1"/>
  <c r="M80" i="1" s="1"/>
  <c r="R110" i="1" l="1"/>
  <c r="S110" i="1" s="1"/>
  <c r="T110" i="1" s="1"/>
  <c r="U110" i="1" s="1"/>
  <c r="V110" i="1" s="1"/>
  <c r="W110" i="1" s="1"/>
  <c r="X110" i="1" s="1"/>
  <c r="Y110" i="1" s="1"/>
  <c r="Z110" i="1" s="1"/>
  <c r="AA110" i="1" s="1"/>
  <c r="AB110" i="1" s="1"/>
  <c r="R80" i="1"/>
  <c r="S80" i="1" s="1"/>
  <c r="T80" i="1" s="1"/>
  <c r="U80" i="1" s="1"/>
  <c r="V80" i="1" s="1"/>
  <c r="W80" i="1" s="1"/>
  <c r="X80" i="1" s="1"/>
  <c r="Y80" i="1" s="1"/>
  <c r="Z80" i="1" s="1"/>
  <c r="AA80" i="1" s="1"/>
  <c r="AB80" i="1" s="1"/>
  <c r="R120" i="1"/>
  <c r="S120" i="1" s="1"/>
  <c r="T120" i="1" s="1"/>
  <c r="U120" i="1" s="1"/>
  <c r="V120" i="1" s="1"/>
  <c r="W120" i="1" s="1"/>
  <c r="X120" i="1" s="1"/>
  <c r="Y120" i="1" s="1"/>
  <c r="Z120" i="1" s="1"/>
  <c r="AA120" i="1" s="1"/>
  <c r="AB120" i="1" s="1"/>
  <c r="R122" i="1"/>
  <c r="S122" i="1" s="1"/>
  <c r="T122" i="1" s="1"/>
  <c r="U122" i="1" s="1"/>
  <c r="V122" i="1" s="1"/>
  <c r="W122" i="1" s="1"/>
  <c r="X122" i="1" s="1"/>
  <c r="Y122" i="1" s="1"/>
  <c r="Z122" i="1" s="1"/>
  <c r="AA122" i="1" s="1"/>
  <c r="AB122" i="1" s="1"/>
  <c r="R119" i="1"/>
  <c r="S119" i="1" s="1"/>
  <c r="T119" i="1" s="1"/>
  <c r="U119" i="1" s="1"/>
  <c r="V119" i="1" s="1"/>
  <c r="W119" i="1" s="1"/>
  <c r="X119" i="1" s="1"/>
  <c r="Y119" i="1" s="1"/>
  <c r="Z119" i="1" s="1"/>
  <c r="AA119" i="1" s="1"/>
  <c r="AB119" i="1" s="1"/>
  <c r="R61" i="1"/>
  <c r="S61" i="1" s="1"/>
  <c r="T61" i="1" s="1"/>
  <c r="U61" i="1" s="1"/>
  <c r="V61" i="1" s="1"/>
  <c r="W61" i="1" s="1"/>
  <c r="X61" i="1" s="1"/>
  <c r="Y61" i="1" s="1"/>
  <c r="Z61" i="1" s="1"/>
  <c r="AA61" i="1" s="1"/>
  <c r="AB61" i="1" s="1"/>
  <c r="I60" i="1"/>
  <c r="J60" i="1"/>
  <c r="K60" i="1"/>
  <c r="L60" i="1"/>
  <c r="M60" i="1"/>
  <c r="N60" i="1"/>
  <c r="O60" i="1"/>
  <c r="P60" i="1"/>
  <c r="H60" i="1"/>
  <c r="H63" i="1"/>
  <c r="H139" i="1" s="1"/>
  <c r="Q52" i="1"/>
  <c r="R52" i="1"/>
  <c r="S52" i="1"/>
  <c r="T52" i="1"/>
  <c r="U52" i="1"/>
  <c r="V52" i="1"/>
  <c r="W52" i="1"/>
  <c r="X52" i="1"/>
  <c r="Y52" i="1"/>
  <c r="Z52" i="1"/>
  <c r="AA52" i="1"/>
  <c r="AB52" i="1"/>
  <c r="P42" i="1"/>
  <c r="O42" i="1"/>
  <c r="N42" i="1"/>
  <c r="M42" i="1"/>
  <c r="L42" i="1"/>
  <c r="K42" i="1"/>
  <c r="J42" i="1"/>
  <c r="I42" i="1"/>
  <c r="H42" i="1"/>
  <c r="P38" i="1"/>
  <c r="P39" i="1" s="1"/>
  <c r="O38" i="1"/>
  <c r="O39" i="1" s="1"/>
  <c r="N38" i="1"/>
  <c r="N39" i="1" s="1"/>
  <c r="M38" i="1"/>
  <c r="M39" i="1" s="1"/>
  <c r="L38" i="1"/>
  <c r="L39" i="1" s="1"/>
  <c r="K38" i="1"/>
  <c r="K39" i="1" s="1"/>
  <c r="J38" i="1"/>
  <c r="J39" i="1" s="1"/>
  <c r="I38" i="1"/>
  <c r="I39" i="1" s="1"/>
  <c r="H38" i="1"/>
  <c r="P27" i="1"/>
  <c r="O27" i="1"/>
  <c r="N27" i="1"/>
  <c r="M27" i="1"/>
  <c r="L27" i="1"/>
  <c r="K106" i="7"/>
  <c r="J106" i="7"/>
  <c r="I106" i="7"/>
  <c r="H106" i="7"/>
  <c r="G106" i="7"/>
  <c r="F106" i="7"/>
  <c r="E106" i="7"/>
  <c r="E104" i="7"/>
  <c r="F104" i="7"/>
  <c r="G104" i="7"/>
  <c r="H104" i="7"/>
  <c r="I104" i="7"/>
  <c r="J104" i="7"/>
  <c r="J105" i="7"/>
  <c r="I105" i="7"/>
  <c r="H105" i="7"/>
  <c r="G105" i="7"/>
  <c r="F105" i="7"/>
  <c r="E105" i="7"/>
  <c r="F101" i="7"/>
  <c r="G101" i="7" s="1"/>
  <c r="H101" i="7" s="1"/>
  <c r="I101" i="7" s="1"/>
  <c r="J101" i="7" s="1"/>
  <c r="K101" i="7" s="1"/>
  <c r="J120" i="7"/>
  <c r="J121" i="7" s="1"/>
  <c r="J119" i="7"/>
  <c r="L118" i="7"/>
  <c r="L119" i="7"/>
  <c r="L120" i="7"/>
  <c r="P13" i="1"/>
  <c r="O13" i="1"/>
  <c r="N13" i="1"/>
  <c r="M13" i="1"/>
  <c r="L13" i="1"/>
  <c r="P116" i="1" l="1"/>
  <c r="O116" i="1"/>
  <c r="N116" i="1"/>
  <c r="M116" i="1"/>
  <c r="L116" i="1"/>
  <c r="K116" i="1"/>
  <c r="J116" i="1"/>
  <c r="I116" i="1"/>
  <c r="H116" i="1"/>
  <c r="P115" i="1"/>
  <c r="O115" i="1"/>
  <c r="N115" i="1"/>
  <c r="M115" i="1"/>
  <c r="L115" i="1"/>
  <c r="K115" i="1"/>
  <c r="J115" i="1"/>
  <c r="I115" i="1"/>
  <c r="H115" i="1"/>
  <c r="P114" i="1"/>
  <c r="O114" i="1"/>
  <c r="N114" i="1"/>
  <c r="M114" i="1"/>
  <c r="L114" i="1"/>
  <c r="K114" i="1"/>
  <c r="J114" i="1"/>
  <c r="I114" i="1"/>
  <c r="H114" i="1"/>
  <c r="G116" i="1"/>
  <c r="G115" i="1"/>
  <c r="G114" i="1"/>
  <c r="P96" i="1"/>
  <c r="P207" i="1" s="1"/>
  <c r="P144" i="1" s="1"/>
  <c r="O96" i="1"/>
  <c r="O207" i="1" s="1"/>
  <c r="O144" i="1" s="1"/>
  <c r="N96" i="1"/>
  <c r="N207" i="1" s="1"/>
  <c r="N144" i="1" s="1"/>
  <c r="M96" i="1"/>
  <c r="M207" i="1" s="1"/>
  <c r="M144" i="1" s="1"/>
  <c r="L96" i="1"/>
  <c r="L207" i="1" s="1"/>
  <c r="L144" i="1" s="1"/>
  <c r="K96" i="1"/>
  <c r="K207" i="1" s="1"/>
  <c r="K144" i="1" s="1"/>
  <c r="J96" i="1"/>
  <c r="J207" i="1" s="1"/>
  <c r="J144" i="1" s="1"/>
  <c r="I96" i="1"/>
  <c r="I207" i="1" s="1"/>
  <c r="I144" i="1" s="1"/>
  <c r="H96" i="1"/>
  <c r="H207" i="1" s="1"/>
  <c r="H144" i="1" s="1"/>
  <c r="G96" i="1"/>
  <c r="G207" i="1" s="1"/>
  <c r="G144" i="1" s="1"/>
  <c r="H77" i="1"/>
  <c r="I77" i="1"/>
  <c r="J77" i="1"/>
  <c r="K77" i="1"/>
  <c r="L77" i="1"/>
  <c r="M77" i="1"/>
  <c r="N77" i="1"/>
  <c r="O77" i="1"/>
  <c r="P77" i="1"/>
  <c r="G77" i="1"/>
  <c r="G76" i="1"/>
  <c r="P76" i="1"/>
  <c r="O76" i="1"/>
  <c r="N76" i="1"/>
  <c r="M76" i="1"/>
  <c r="L76" i="1"/>
  <c r="K76" i="1"/>
  <c r="J76" i="1"/>
  <c r="I76" i="1"/>
  <c r="H76" i="1"/>
  <c r="I63" i="1"/>
  <c r="I139" i="1" s="1"/>
  <c r="J63" i="1"/>
  <c r="J139" i="1" s="1"/>
  <c r="K63" i="1"/>
  <c r="K139" i="1" s="1"/>
  <c r="L63" i="1"/>
  <c r="L139" i="1" s="1"/>
  <c r="M63" i="1"/>
  <c r="M139" i="1" s="1"/>
  <c r="N63" i="1"/>
  <c r="O63" i="1"/>
  <c r="O139" i="1" s="1"/>
  <c r="P63" i="1"/>
  <c r="P139" i="1" s="1"/>
  <c r="P46" i="1"/>
  <c r="O46" i="1"/>
  <c r="N46" i="1"/>
  <c r="M46" i="1"/>
  <c r="L46" i="1"/>
  <c r="K46" i="1"/>
  <c r="J46" i="1"/>
  <c r="I46" i="1"/>
  <c r="H46" i="1"/>
  <c r="G46" i="1"/>
  <c r="P45" i="1"/>
  <c r="P52" i="1" s="1"/>
  <c r="O45" i="1"/>
  <c r="N45" i="1"/>
  <c r="N52" i="1" s="1"/>
  <c r="M45" i="1"/>
  <c r="M52" i="1" s="1"/>
  <c r="L45" i="1"/>
  <c r="L52" i="1" s="1"/>
  <c r="K45" i="1"/>
  <c r="J45" i="1"/>
  <c r="J52" i="1" s="1"/>
  <c r="I45" i="1"/>
  <c r="I52" i="1" s="1"/>
  <c r="H45" i="1"/>
  <c r="H52" i="1" s="1"/>
  <c r="G45" i="1"/>
  <c r="P354" i="1"/>
  <c r="O354" i="1"/>
  <c r="N354" i="1"/>
  <c r="M354" i="1"/>
  <c r="L354" i="1"/>
  <c r="K354" i="1"/>
  <c r="J354" i="1"/>
  <c r="I354" i="1"/>
  <c r="H354" i="1"/>
  <c r="N64" i="1" l="1"/>
  <c r="N66" i="1" s="1"/>
  <c r="N139" i="1"/>
  <c r="K99" i="1"/>
  <c r="K195" i="1" s="1"/>
  <c r="K200" i="1" s="1"/>
  <c r="K138" i="1" s="1"/>
  <c r="I99" i="1"/>
  <c r="I195" i="1" s="1"/>
  <c r="I200" i="1" s="1"/>
  <c r="I138" i="1" s="1"/>
  <c r="G99" i="1"/>
  <c r="G195" i="1" s="1"/>
  <c r="G200" i="1" s="1"/>
  <c r="M99" i="1"/>
  <c r="M195" i="1" s="1"/>
  <c r="M200" i="1" s="1"/>
  <c r="M138" i="1" s="1"/>
  <c r="H49" i="1"/>
  <c r="H82" i="1"/>
  <c r="L82" i="1"/>
  <c r="P82" i="1"/>
  <c r="P121" i="1"/>
  <c r="H122" i="1"/>
  <c r="L49" i="1"/>
  <c r="K52" i="1"/>
  <c r="P49" i="1"/>
  <c r="O52" i="1"/>
  <c r="I121" i="1"/>
  <c r="P122" i="1"/>
  <c r="H64" i="1"/>
  <c r="H66" i="1" s="1"/>
  <c r="O122" i="1"/>
  <c r="H121" i="1"/>
  <c r="M121" i="1"/>
  <c r="L122" i="1"/>
  <c r="O50" i="1"/>
  <c r="J64" i="1"/>
  <c r="J66" i="1" s="1"/>
  <c r="H50" i="1"/>
  <c r="K50" i="1"/>
  <c r="N50" i="1"/>
  <c r="O64" i="1"/>
  <c r="O66" i="1" s="1"/>
  <c r="K64" i="1"/>
  <c r="K66" i="1" s="1"/>
  <c r="M82" i="1"/>
  <c r="L121" i="1"/>
  <c r="K122" i="1"/>
  <c r="N49" i="1"/>
  <c r="L50" i="1"/>
  <c r="P50" i="1"/>
  <c r="I50" i="1"/>
  <c r="M50" i="1"/>
  <c r="O121" i="1"/>
  <c r="J50" i="1"/>
  <c r="M64" i="1"/>
  <c r="M66" i="1" s="1"/>
  <c r="J121" i="1"/>
  <c r="M122" i="1"/>
  <c r="K49" i="1"/>
  <c r="K82" i="1"/>
  <c r="O82" i="1"/>
  <c r="G94" i="1"/>
  <c r="G97" i="1" s="1"/>
  <c r="G553" i="1" s="1"/>
  <c r="K94" i="1"/>
  <c r="K97" i="1" s="1"/>
  <c r="K100" i="1" s="1"/>
  <c r="O94" i="1"/>
  <c r="O97" i="1" s="1"/>
  <c r="O100" i="1" s="1"/>
  <c r="O110" i="1" s="1"/>
  <c r="I64" i="1"/>
  <c r="I66" i="1" s="1"/>
  <c r="N121" i="1"/>
  <c r="I122" i="1"/>
  <c r="K121" i="1"/>
  <c r="I49" i="1"/>
  <c r="M49" i="1"/>
  <c r="P64" i="1"/>
  <c r="P66" i="1" s="1"/>
  <c r="L64" i="1"/>
  <c r="L66" i="1" s="1"/>
  <c r="J82" i="1"/>
  <c r="N82" i="1"/>
  <c r="J94" i="1"/>
  <c r="J97" i="1" s="1"/>
  <c r="J553" i="1" s="1"/>
  <c r="N94" i="1"/>
  <c r="N97" i="1" s="1"/>
  <c r="N553" i="1" s="1"/>
  <c r="O99" i="1"/>
  <c r="O49" i="1"/>
  <c r="I82" i="1"/>
  <c r="H99" i="1"/>
  <c r="P99" i="1"/>
  <c r="N122" i="1"/>
  <c r="J49" i="1"/>
  <c r="G82" i="1"/>
  <c r="I94" i="1"/>
  <c r="I97" i="1" s="1"/>
  <c r="M94" i="1"/>
  <c r="M97" i="1" s="1"/>
  <c r="J99" i="1"/>
  <c r="N99" i="1"/>
  <c r="L99" i="1"/>
  <c r="J122" i="1"/>
  <c r="H94" i="1"/>
  <c r="H97" i="1" s="1"/>
  <c r="L94" i="1"/>
  <c r="L97" i="1" s="1"/>
  <c r="P94" i="1"/>
  <c r="P97" i="1" s="1"/>
  <c r="P553" i="1" s="1"/>
  <c r="M119" i="1"/>
  <c r="L119" i="1"/>
  <c r="K119" i="1"/>
  <c r="I119" i="1"/>
  <c r="H119" i="1"/>
  <c r="I132" i="1" l="1"/>
  <c r="I134" i="1"/>
  <c r="K132" i="1"/>
  <c r="K134" i="1"/>
  <c r="M132" i="1"/>
  <c r="M134" i="1"/>
  <c r="G132" i="1"/>
  <c r="G138" i="1"/>
  <c r="G134" i="1"/>
  <c r="I102" i="1"/>
  <c r="K102" i="1"/>
  <c r="G102" i="1"/>
  <c r="M102" i="1"/>
  <c r="L102" i="1"/>
  <c r="L195" i="1"/>
  <c r="L200" i="1" s="1"/>
  <c r="J102" i="1"/>
  <c r="J195" i="1"/>
  <c r="J200" i="1" s="1"/>
  <c r="H102" i="1"/>
  <c r="H195" i="1"/>
  <c r="H200" i="1" s="1"/>
  <c r="O102" i="1"/>
  <c r="O195" i="1"/>
  <c r="O200" i="1" s="1"/>
  <c r="N102" i="1"/>
  <c r="N195" i="1"/>
  <c r="N200" i="1" s="1"/>
  <c r="P102" i="1"/>
  <c r="P195" i="1"/>
  <c r="P200" i="1" s="1"/>
  <c r="K551" i="1"/>
  <c r="K110" i="1"/>
  <c r="O553" i="1"/>
  <c r="G100" i="1"/>
  <c r="J100" i="1"/>
  <c r="N100" i="1"/>
  <c r="O551" i="1"/>
  <c r="K553" i="1"/>
  <c r="M100" i="1"/>
  <c r="M553" i="1"/>
  <c r="L553" i="1"/>
  <c r="L100" i="1"/>
  <c r="I553" i="1"/>
  <c r="I100" i="1"/>
  <c r="H553" i="1"/>
  <c r="H100" i="1"/>
  <c r="J120" i="1"/>
  <c r="J550" i="1"/>
  <c r="N120" i="1"/>
  <c r="N550" i="1"/>
  <c r="G550" i="1"/>
  <c r="G120" i="1"/>
  <c r="G119" i="1"/>
  <c r="K550" i="1"/>
  <c r="K120" i="1"/>
  <c r="O550" i="1"/>
  <c r="O120" i="1"/>
  <c r="O119" i="1"/>
  <c r="J119" i="1"/>
  <c r="H550" i="1"/>
  <c r="H120" i="1"/>
  <c r="L120" i="1"/>
  <c r="L550" i="1"/>
  <c r="P550" i="1"/>
  <c r="P120" i="1"/>
  <c r="P100" i="1"/>
  <c r="N119" i="1"/>
  <c r="I120" i="1"/>
  <c r="I550" i="1"/>
  <c r="M550" i="1"/>
  <c r="M120" i="1"/>
  <c r="P119" i="1"/>
  <c r="G201" i="1"/>
  <c r="I201" i="1"/>
  <c r="M201" i="1"/>
  <c r="K201" i="1"/>
  <c r="I39" i="7"/>
  <c r="I41" i="7" s="1"/>
  <c r="H39" i="7"/>
  <c r="H41" i="7" s="1"/>
  <c r="H37" i="7"/>
  <c r="N134" i="1" l="1"/>
  <c r="N138" i="1"/>
  <c r="H134" i="1"/>
  <c r="H138" i="1"/>
  <c r="L134" i="1"/>
  <c r="L138" i="1"/>
  <c r="P134" i="1"/>
  <c r="P138" i="1"/>
  <c r="O134" i="1"/>
  <c r="O138" i="1"/>
  <c r="J134" i="1"/>
  <c r="J138" i="1"/>
  <c r="N201" i="1"/>
  <c r="N206" i="1" s="1"/>
  <c r="N208" i="1" s="1"/>
  <c r="N211" i="1" s="1"/>
  <c r="N218" i="1" s="1"/>
  <c r="N145" i="1" s="1"/>
  <c r="N132" i="1"/>
  <c r="P201" i="1"/>
  <c r="P206" i="1" s="1"/>
  <c r="P208" i="1" s="1"/>
  <c r="P211" i="1" s="1"/>
  <c r="P218" i="1" s="1"/>
  <c r="P145" i="1" s="1"/>
  <c r="P132" i="1"/>
  <c r="O201" i="1"/>
  <c r="O206" i="1" s="1"/>
  <c r="O208" i="1" s="1"/>
  <c r="O211" i="1" s="1"/>
  <c r="O218" i="1" s="1"/>
  <c r="O145" i="1" s="1"/>
  <c r="O132" i="1"/>
  <c r="J201" i="1"/>
  <c r="J206" i="1" s="1"/>
  <c r="J208" i="1" s="1"/>
  <c r="J211" i="1" s="1"/>
  <c r="J218" i="1" s="1"/>
  <c r="J145" i="1" s="1"/>
  <c r="J132" i="1"/>
  <c r="H201" i="1"/>
  <c r="H206" i="1" s="1"/>
  <c r="H208" i="1" s="1"/>
  <c r="H211" i="1" s="1"/>
  <c r="H218" i="1" s="1"/>
  <c r="H145" i="1" s="1"/>
  <c r="H132" i="1"/>
  <c r="L201" i="1"/>
  <c r="L206" i="1" s="1"/>
  <c r="L208" i="1" s="1"/>
  <c r="L211" i="1" s="1"/>
  <c r="L218" i="1" s="1"/>
  <c r="L145" i="1" s="1"/>
  <c r="L132" i="1"/>
  <c r="G206" i="1"/>
  <c r="G208" i="1" s="1"/>
  <c r="G211" i="1" s="1"/>
  <c r="G218" i="1" s="1"/>
  <c r="G145" i="1" s="1"/>
  <c r="I206" i="1"/>
  <c r="I208" i="1" s="1"/>
  <c r="I211" i="1" s="1"/>
  <c r="I218" i="1" s="1"/>
  <c r="I145" i="1" s="1"/>
  <c r="K206" i="1"/>
  <c r="K208" i="1" s="1"/>
  <c r="K211" i="1" s="1"/>
  <c r="K218" i="1" s="1"/>
  <c r="K145" i="1" s="1"/>
  <c r="M206" i="1"/>
  <c r="M208" i="1" s="1"/>
  <c r="M211" i="1" s="1"/>
  <c r="M218" i="1" s="1"/>
  <c r="M145" i="1" s="1"/>
  <c r="K552" i="1"/>
  <c r="P551" i="1"/>
  <c r="P552" i="1" s="1"/>
  <c r="P110" i="1"/>
  <c r="H551" i="1"/>
  <c r="H552" i="1" s="1"/>
  <c r="H110" i="1"/>
  <c r="L551" i="1"/>
  <c r="L552" i="1" s="1"/>
  <c r="L110" i="1"/>
  <c r="G551" i="1"/>
  <c r="G552" i="1" s="1"/>
  <c r="G110" i="1"/>
  <c r="I551" i="1"/>
  <c r="I552" i="1" s="1"/>
  <c r="I110" i="1"/>
  <c r="N551" i="1"/>
  <c r="N552" i="1" s="1"/>
  <c r="N110" i="1"/>
  <c r="M551" i="1"/>
  <c r="M552" i="1" s="1"/>
  <c r="M110" i="1"/>
  <c r="J551" i="1"/>
  <c r="J552" i="1" s="1"/>
  <c r="J110" i="1"/>
  <c r="O552" i="1"/>
  <c r="G220" i="1" l="1"/>
  <c r="G222" i="1" s="1"/>
  <c r="I220" i="1"/>
  <c r="N220" i="1"/>
  <c r="K220" i="1"/>
  <c r="J220" i="1"/>
  <c r="O220" i="1"/>
  <c r="O238" i="1" s="1"/>
  <c r="M220" i="1"/>
  <c r="P220" i="1"/>
  <c r="L220" i="1"/>
  <c r="H220" i="1"/>
  <c r="G225" i="1" l="1"/>
  <c r="G227" i="1" s="1"/>
  <c r="G238" i="1"/>
  <c r="I234" i="1"/>
  <c r="I222" i="1"/>
  <c r="I238" i="1"/>
  <c r="P238" i="1"/>
  <c r="P234" i="1"/>
  <c r="P222" i="1"/>
  <c r="N238" i="1"/>
  <c r="N222" i="1"/>
  <c r="N234" i="1"/>
  <c r="L238" i="1"/>
  <c r="L222" i="1"/>
  <c r="L234" i="1"/>
  <c r="M234" i="1"/>
  <c r="M238" i="1"/>
  <c r="M222" i="1"/>
  <c r="K222" i="1"/>
  <c r="K234" i="1"/>
  <c r="K238" i="1"/>
  <c r="H222" i="1"/>
  <c r="H238" i="1"/>
  <c r="H234" i="1"/>
  <c r="J234" i="1"/>
  <c r="J238" i="1"/>
  <c r="J222" i="1"/>
  <c r="O234" i="1"/>
  <c r="O222" i="1"/>
  <c r="H225" i="1" l="1"/>
  <c r="H236" i="1" s="1"/>
  <c r="L225" i="1"/>
  <c r="L227" i="1" s="1"/>
  <c r="O225" i="1"/>
  <c r="O227" i="1" s="1"/>
  <c r="M225" i="1"/>
  <c r="M236" i="1" s="1"/>
  <c r="P225" i="1"/>
  <c r="P227" i="1" s="1"/>
  <c r="I225" i="1"/>
  <c r="I240" i="1" s="1"/>
  <c r="J225" i="1"/>
  <c r="J227" i="1" s="1"/>
  <c r="K225" i="1"/>
  <c r="K240" i="1" s="1"/>
  <c r="N225" i="1"/>
  <c r="N227" i="1" s="1"/>
  <c r="L236" i="1"/>
  <c r="G236" i="1"/>
  <c r="G234" i="1"/>
  <c r="G240" i="1"/>
  <c r="N236" i="1" l="1"/>
  <c r="H240" i="1"/>
  <c r="H227" i="1"/>
  <c r="L240" i="1"/>
  <c r="J240" i="1"/>
  <c r="O240" i="1"/>
  <c r="P236" i="1"/>
  <c r="N240" i="1"/>
  <c r="J236" i="1"/>
  <c r="P240" i="1"/>
  <c r="K227" i="1"/>
  <c r="I227" i="1"/>
  <c r="M227" i="1"/>
  <c r="K236" i="1"/>
  <c r="I236" i="1"/>
  <c r="M240" i="1"/>
  <c r="O236" i="1"/>
</calcChain>
</file>

<file path=xl/sharedStrings.xml><?xml version="1.0" encoding="utf-8"?>
<sst xmlns="http://schemas.openxmlformats.org/spreadsheetml/2006/main" count="462" uniqueCount="354">
  <si>
    <t>Capital Expenditures for Equipment Upgrades</t>
  </si>
  <si>
    <t xml:space="preserve">High </t>
  </si>
  <si>
    <t>Low</t>
  </si>
  <si>
    <t>Cell Capacity</t>
  </si>
  <si>
    <t>Wafer Capacity</t>
  </si>
  <si>
    <t>PV Shipments</t>
  </si>
  <si>
    <t>Maintenance per MW</t>
  </si>
  <si>
    <t>Capacity MW</t>
  </si>
  <si>
    <t>Net revenues</t>
  </si>
  <si>
    <t>PV modules</t>
  </si>
  <si>
    <t>Others</t>
  </si>
  <si>
    <t>Total net revenues</t>
  </si>
  <si>
    <t>Operating expenses</t>
  </si>
  <si>
    <t>Selling expenses(1) </t>
  </si>
  <si>
    <t>General and administrative expenses</t>
  </si>
  <si>
    <t>Research and development expenses</t>
  </si>
  <si>
    <t>MEMC settlement charges</t>
  </si>
  <si>
    <t>Impairment of goodwill</t>
  </si>
  <si>
    <t>Impairment of long-lived assets and indefinite lived intangible assets</t>
  </si>
  <si>
    <t>Foreign currency exchange (loss) gain, net</t>
  </si>
  <si>
    <t>Other income (expense), net</t>
  </si>
  <si>
    <t>Equity in net earnings (loss) of affiliates</t>
  </si>
  <si>
    <t>Tax (expense) benefit</t>
  </si>
  <si>
    <t>Income (loss) from continuing operations, net of tax</t>
  </si>
  <si>
    <t>Loss from discontinued operations, net of tax</t>
  </si>
  <si>
    <t>Net income (loss)</t>
  </si>
  <si>
    <t>Less: Net income attributable to the noncontrolling interest</t>
  </si>
  <si>
    <t>Continuing operations</t>
  </si>
  <si>
    <t>Discontinued operations</t>
  </si>
  <si>
    <t>Weighted average number of Shares used in computation</t>
  </si>
  <si>
    <t>Net income (loss) per ordinary share 0 Diluted:</t>
  </si>
  <si>
    <t>Gross margin</t>
  </si>
  <si>
    <t>Operating margin</t>
  </si>
  <si>
    <t>Net margin</t>
  </si>
  <si>
    <t>Selected Operating Data</t>
  </si>
  <si>
    <t>Products sold (in MW)</t>
  </si>
  <si>
    <t>PV cells</t>
  </si>
  <si>
    <t>Total</t>
  </si>
  <si>
    <t>Average selling price (in $  per watt)</t>
  </si>
  <si>
    <t>Cash and cash equivalents</t>
  </si>
  <si>
    <t>Restricted cash</t>
  </si>
  <si>
    <t>Inventories</t>
  </si>
  <si>
    <t>Accounts receivable</t>
  </si>
  <si>
    <t>Short-term investments</t>
  </si>
  <si>
    <t>Amounts due from related parties</t>
  </si>
  <si>
    <t>Property, plant and equipment, net</t>
  </si>
  <si>
    <t>Long-term prepayments</t>
  </si>
  <si>
    <t>Total current liabilities</t>
  </si>
  <si>
    <t>Accrued warranty costs</t>
  </si>
  <si>
    <t>ASSETS</t>
  </si>
  <si>
    <t>Current assets:</t>
  </si>
  <si>
    <t>Value-added tax recoverable</t>
  </si>
  <si>
    <t>Advances to suppliers</t>
  </si>
  <si>
    <t>Other financial assets</t>
  </si>
  <si>
    <t>Other current assets</t>
  </si>
  <si>
    <t>Total current assets</t>
  </si>
  <si>
    <t>Intangible assets, net</t>
  </si>
  <si>
    <t>Goodwill</t>
  </si>
  <si>
    <t>Long-term investments</t>
  </si>
  <si>
    <t>Investments in affiliates</t>
  </si>
  <si>
    <t>Long-term deferred expenses</t>
  </si>
  <si>
    <t>Restricted cash - non-current</t>
  </si>
  <si>
    <t>Other non-current assets</t>
  </si>
  <si>
    <t>TOTAL ASSETS</t>
  </si>
  <si>
    <t>Current liabilities:</t>
  </si>
  <si>
    <t>Short-term borrowings, including current portion of long-term bank borrowings</t>
  </si>
  <si>
    <t>Accounts payable</t>
  </si>
  <si>
    <t>Other payables</t>
  </si>
  <si>
    <t>Payables in respect of purchase of property, plant and equipment</t>
  </si>
  <si>
    <t>Advances from customers</t>
  </si>
  <si>
    <t>Accrued payroll and welfare</t>
  </si>
  <si>
    <t>Government grants</t>
  </si>
  <si>
    <t>Amounts due to related parties</t>
  </si>
  <si>
    <t>Income tax payable</t>
  </si>
  <si>
    <t>Other current liabilities</t>
  </si>
  <si>
    <t>Long-term bank borrowings</t>
  </si>
  <si>
    <t>Deferred tax liabilities</t>
  </si>
  <si>
    <t>Other long-term liabilities</t>
  </si>
  <si>
    <t>Additional paid-in capital</t>
  </si>
  <si>
    <t>Accumulated other comprehensive income</t>
  </si>
  <si>
    <t>Total Equity</t>
  </si>
  <si>
    <t>TOTAL LIABILITIES AND EQUITY</t>
  </si>
  <si>
    <t>Impairment of long-lived assets and indefinite lived intangible assets</t>
  </si>
  <si>
    <t>Basic</t>
  </si>
  <si>
    <t>Diluted</t>
  </si>
  <si>
    <t>Operating activities:</t>
  </si>
  <si>
    <t>Depreciation and amortization</t>
  </si>
  <si>
    <t>Amortization of debt discount</t>
  </si>
  <si>
    <t>Provision for doubtful accounts</t>
  </si>
  <si>
    <t>Provision for inventories</t>
  </si>
  <si>
    <t>Provision for purchase commitments</t>
  </si>
  <si>
    <t>Impairment provision for long-term investments</t>
  </si>
  <si>
    <t>Write-off of unamortized warrants cost for MEMC</t>
  </si>
  <si>
    <t>Gain on convertible notes repurchase</t>
  </si>
  <si>
    <t>Amortization of long-term prepayments</t>
  </si>
  <si>
    <t>Loss from discontinued operations</t>
  </si>
  <si>
    <t>Loss on financial derivatives, net</t>
  </si>
  <si>
    <t>Changes in operating assets and liabilities:</t>
  </si>
  <si>
    <t>Other receivables</t>
  </si>
  <si>
    <t>Interest free loans to suppliers</t>
  </si>
  <si>
    <t>Investing activities:</t>
  </si>
  <si>
    <t>Acquisitions of subsidiaries, net of cash acquired</t>
  </si>
  <si>
    <t>Purchases of property, plant and equipment</t>
  </si>
  <si>
    <t>Purchases of intangible assets</t>
  </si>
  <si>
    <t>Net proceeds from redemption of investment securities</t>
  </si>
  <si>
    <t>Net proceeds from sales of long-term investment</t>
  </si>
  <si>
    <t>Purchase of investment securities</t>
  </si>
  <si>
    <t>Net proceeds from redemption of financial derivatives</t>
  </si>
  <si>
    <t>Purchase of long-term equity investment</t>
  </si>
  <si>
    <t>Decrease (increase) in restricted cash</t>
  </si>
  <si>
    <t>Net cash used in investing activities</t>
  </si>
  <si>
    <t>Financing activities:</t>
  </si>
  <si>
    <t>Gross proceeds from issuance of ordinary shares from secondary offering</t>
  </si>
  <si>
    <t>Offering expense incurred</t>
  </si>
  <si>
    <t>Repayment of short-term bank borrowings</t>
  </si>
  <si>
    <t>Proceeds from long-term bank borrowings</t>
  </si>
  <si>
    <t>Repayment of long-term bank borrowings</t>
  </si>
  <si>
    <t>Proceeds from issuance of convertible notes</t>
  </si>
  <si>
    <t>Payment of convertible notes repurchase</t>
  </si>
  <si>
    <t>Payment of convertible notes redemption</t>
  </si>
  <si>
    <t>Proceeds from sales and lease back transaction</t>
  </si>
  <si>
    <t>Payments under financial leases</t>
  </si>
  <si>
    <t>Net cash provided by financing activities</t>
  </si>
  <si>
    <t>Effect of exchange rate changes</t>
  </si>
  <si>
    <t>Cash and cash equivalents at the beginning of the year</t>
  </si>
  <si>
    <t>Cash and cash equivalents at the end of the year</t>
  </si>
  <si>
    <t>Supplemental disclosure of cash flow information:</t>
  </si>
  <si>
    <t>Income taxes paid</t>
  </si>
  <si>
    <t>Supplemental schedule of non-cash investing activities:</t>
  </si>
  <si>
    <t>Liabilities for purchases of property, plant and equipment</t>
  </si>
  <si>
    <t>Net loss carried forward</t>
  </si>
  <si>
    <t>Depreciation of property, plant and equipment</t>
  </si>
  <si>
    <t>Impairment of long-lived assets</t>
  </si>
  <si>
    <t>Provision for inventories and purchase commitments</t>
  </si>
  <si>
    <t>Provision for pension</t>
  </si>
  <si>
    <t>Government grant</t>
  </si>
  <si>
    <t>Pre-operating expense</t>
  </si>
  <si>
    <t>Sales commission fee</t>
  </si>
  <si>
    <t>Accrued other expenses</t>
  </si>
  <si>
    <t>Unrealized investment gain</t>
  </si>
  <si>
    <t>Accrued payroll</t>
  </si>
  <si>
    <t>Intangible assets</t>
  </si>
  <si>
    <t>Unrealized fair value adjustments</t>
  </si>
  <si>
    <t>Total deferred tax assets</t>
  </si>
  <si>
    <t>Valuation allowance</t>
  </si>
  <si>
    <t>Net deferred tax assets</t>
  </si>
  <si>
    <t>Deferred tax assets/(liabilities) are analyzed as:</t>
  </si>
  <si>
    <t>Current</t>
  </si>
  <si>
    <t>Non-current</t>
  </si>
  <si>
    <t>Net income</t>
  </si>
  <si>
    <t>In addition to the 159.6MW, 363.3 MW, 494.4 MW, 681.9 MW and 1,539.0 MW of PV cells and modules that we sold in 2006, 2007, 2008, 2009 and 2010, respectively, we also sold PV system integration services which amounted to 0.5MW, 0.4 MW, 1.1 MW, 22.1 MW and 33.3 MW in 2006, 2007, 2008, 2009 and 2010, respectively.</t>
  </si>
  <si>
    <t>Amounts due from related parties deemed to be financial assets</t>
  </si>
  <si>
    <t>Total Suntech Power Holdings Co. Ltd. equity</t>
  </si>
  <si>
    <t>Deferred taxes</t>
  </si>
  <si>
    <t>LIABILITIES AND SHAREHOLDERS’ EQUITY</t>
  </si>
  <si>
    <t>Retained earnings</t>
  </si>
  <si>
    <t>Noncontrolling interest</t>
  </si>
  <si>
    <t>Adjustments to reconcile net income to net cash (used in) provided by operating activities:</t>
  </si>
  <si>
    <t>Share based compensation</t>
  </si>
  <si>
    <t>Loss on disposal of property, plant and equipment</t>
  </si>
  <si>
    <t>Loss (gain) on short-term investments</t>
  </si>
  <si>
    <t>Loss on long-term securities</t>
  </si>
  <si>
    <t>Imputed interest income for loan to suppliers and long-term prepayment to suppliers deemed to be financial assets</t>
  </si>
  <si>
    <t>Amortization of imputed interest income</t>
  </si>
  <si>
    <t>Net cash (used in) provided by operating activities</t>
  </si>
  <si>
    <t>Proceeds from sales of property, plant and equipment</t>
  </si>
  <si>
    <t>Purchase of investment deposits</t>
  </si>
  <si>
    <t>Proceeds from exercise of stock options</t>
  </si>
  <si>
    <t>Payment of convertible notes issuance expenses</t>
  </si>
  <si>
    <t>Contribution from minority shareholder of a subsidiary</t>
  </si>
  <si>
    <t>Net (decrease) increase in cash and cash equivalents</t>
  </si>
  <si>
    <t>Interest paid</t>
  </si>
  <si>
    <t>PV system integrations</t>
  </si>
  <si>
    <t>Deemed dividend on Series A redeemable convertible preferred shares</t>
  </si>
  <si>
    <t>Accounts receivable, net of allowance for doubtful accounts of $4.4 and $4.8, respectively</t>
  </si>
  <si>
    <t>Other receivables, net of allowance for doubtful accounts of $12.1 and $11.7, respectively</t>
  </si>
  <si>
    <t>Long-term loans to suppliers</t>
  </si>
  <si>
    <t>Ordinary shares, par value $0.01, 500,000,000 shares authorized, 155,880,532 and 179,240,971 shares issued, respectively</t>
  </si>
  <si>
    <t>Minority interest</t>
  </si>
  <si>
    <t>Net income attributable to holders of ordinary shares</t>
  </si>
  <si>
    <t>In addition to the 159.6 MW, 363.3 MW and 494.4 MW of PV cells and modules that we sold in 2006, 2007, and 2008, respectively, we also sold PV system integration services which amounted to 0.5 MW, 0.4 MW and 1.1 MW in 2006, 2007 and 2008, respectively.</t>
  </si>
  <si>
    <t>Purchases of financial derivatives</t>
  </si>
  <si>
    <t xml:space="preserve">  Long-term prepayments</t>
  </si>
  <si>
    <t>Investee companies of GSF</t>
  </si>
  <si>
    <t>Production Data</t>
  </si>
  <si>
    <t>Income Statement</t>
  </si>
  <si>
    <t>Historic Data</t>
  </si>
  <si>
    <t>PV Modules</t>
  </si>
  <si>
    <t>Balance Sheet</t>
  </si>
  <si>
    <t>Cash Flow Statement</t>
  </si>
  <si>
    <t>- Investee companies of GSF</t>
  </si>
  <si>
    <t>- Others</t>
  </si>
  <si>
    <t>Other financial liabilities - current</t>
  </si>
  <si>
    <t>Other financial liabilities - non-current</t>
  </si>
  <si>
    <t>Test</t>
  </si>
  <si>
    <t xml:space="preserve"> Retirement benefit obligations</t>
  </si>
  <si>
    <t xml:space="preserve">   Total Financial Assets</t>
  </si>
  <si>
    <t>Cash from Operations</t>
  </si>
  <si>
    <t>PV Cells</t>
  </si>
  <si>
    <t xml:space="preserve">Growth </t>
  </si>
  <si>
    <t>Capacity</t>
  </si>
  <si>
    <t>Increase in Capaity</t>
  </si>
  <si>
    <t>Maintenance Cost/MW</t>
  </si>
  <si>
    <t>Maintenance per MW Millions</t>
  </si>
  <si>
    <t>Maintenance Capital Expenditures</t>
  </si>
  <si>
    <t>Capital Expenditures for New Plant</t>
  </si>
  <si>
    <t>Total Capital Expenditures and Purchases</t>
  </si>
  <si>
    <t>Cost per kW of New Capacity</t>
  </si>
  <si>
    <t>USD Millions</t>
  </si>
  <si>
    <t>USD/kW</t>
  </si>
  <si>
    <t>USD/MW</t>
  </si>
  <si>
    <t>MW</t>
  </si>
  <si>
    <t>Other</t>
  </si>
  <si>
    <t>Other Percent</t>
  </si>
  <si>
    <t>Percent</t>
  </si>
  <si>
    <t>PV Module Price</t>
  </si>
  <si>
    <t>Operating Expenses</t>
  </si>
  <si>
    <t>Other Costs</t>
  </si>
  <si>
    <t>Other Cost Percent</t>
  </si>
  <si>
    <t>Depreciaiton and Plant Writeoff</t>
  </si>
  <si>
    <t>Depreciation Assigned to Other</t>
  </si>
  <si>
    <t>PV Modules Cash</t>
  </si>
  <si>
    <t>Other Costs Cash</t>
  </si>
  <si>
    <t>Selling Expenses</t>
  </si>
  <si>
    <t>G&amp;A Expenses</t>
  </si>
  <si>
    <t>R&amp;D Expenses</t>
  </si>
  <si>
    <t>Selling Expense as Percent of Revenue</t>
  </si>
  <si>
    <t>G&amp;A as Percent of Revenue</t>
  </si>
  <si>
    <t>Growth in G&amp;A</t>
  </si>
  <si>
    <t>R&amp;D Growth</t>
  </si>
  <si>
    <t>EBITDA</t>
  </si>
  <si>
    <t>Revenues</t>
  </si>
  <si>
    <t>Operating Costs</t>
  </si>
  <si>
    <t>Depreciation</t>
  </si>
  <si>
    <t>Demand in Industry</t>
  </si>
  <si>
    <t>Industry Demand</t>
  </si>
  <si>
    <t>Percent Increase</t>
  </si>
  <si>
    <t>Base Case</t>
  </si>
  <si>
    <t>Low Demand Case</t>
  </si>
  <si>
    <t>High Demand Case</t>
  </si>
  <si>
    <t>Demand Fall-off Case</t>
  </si>
  <si>
    <t>Demand Reduction and Stabalisation</t>
  </si>
  <si>
    <t>Capacity in Industry</t>
  </si>
  <si>
    <t>Increase In Capacity</t>
  </si>
  <si>
    <t>Demand</t>
  </si>
  <si>
    <t>Surplus Pct</t>
  </si>
  <si>
    <t xml:space="preserve">Surplus  </t>
  </si>
  <si>
    <t>Capacity Scenario</t>
  </si>
  <si>
    <t>Oversupply Case</t>
  </si>
  <si>
    <t>Adjusted Supply Case</t>
  </si>
  <si>
    <t>Demnd Scenario</t>
  </si>
  <si>
    <t>New Suntech Capacity</t>
  </si>
  <si>
    <t>Suntech Demand</t>
  </si>
  <si>
    <t>Market Share</t>
  </si>
  <si>
    <t>Historic Share of Capacity</t>
  </si>
  <si>
    <t>Historic Share of Demand</t>
  </si>
  <si>
    <t>Target Share of Capacity and Demand</t>
  </si>
  <si>
    <t>Pct</t>
  </si>
  <si>
    <t>Year of Simulated Capacity</t>
  </si>
  <si>
    <t>Year</t>
  </si>
  <si>
    <t>Capital Expenditue Assumptions</t>
  </si>
  <si>
    <t>Base Cost</t>
  </si>
  <si>
    <t>Capital Expenditure Scenario</t>
  </si>
  <si>
    <t>Historic Capacity</t>
  </si>
  <si>
    <t>Historic Cell Capacity</t>
  </si>
  <si>
    <t>Base Cost per New kW of Capacity</t>
  </si>
  <si>
    <t>Low Case Cost per New kW of Capacity</t>
  </si>
  <si>
    <t>High Case Cost per New kW of Capacity</t>
  </si>
  <si>
    <t>Real USD/kW</t>
  </si>
  <si>
    <t>Price and Revenue Assumptions</t>
  </si>
  <si>
    <t>Historic Analysis</t>
  </si>
  <si>
    <t>PV Module Cash Cost/kW</t>
  </si>
  <si>
    <t>Cost Scenario</t>
  </si>
  <si>
    <t>Reduced Costs</t>
  </si>
  <si>
    <t>Flat Costs</t>
  </si>
  <si>
    <t>Historic Costs</t>
  </si>
  <si>
    <t>Assumptions</t>
  </si>
  <si>
    <t>Prospective Maintenance Expenditures</t>
  </si>
  <si>
    <t>Operations and Assumptions</t>
  </si>
  <si>
    <t>Timings</t>
  </si>
  <si>
    <t>Key Model Dates</t>
  </si>
  <si>
    <t>Last Historic Year in Model</t>
  </si>
  <si>
    <t>Date of Transaction</t>
  </si>
  <si>
    <t>Date of Terminal Value</t>
  </si>
  <si>
    <t>Historic</t>
  </si>
  <si>
    <t>Cash Cost of PV Modules</t>
  </si>
  <si>
    <t>Cost of Goods Sold as Percent of Other Revenues</t>
  </si>
  <si>
    <t>Working Capital</t>
  </si>
  <si>
    <t>Revenues from PV Modules</t>
  </si>
  <si>
    <t>Other Revenues</t>
  </si>
  <si>
    <t>Cost of Revenues - Other</t>
  </si>
  <si>
    <t>Cost of Revenues</t>
  </si>
  <si>
    <t>Total cost of revenues</t>
  </si>
  <si>
    <t>Net Income Fixed</t>
  </si>
  <si>
    <t>Gross profit</t>
  </si>
  <si>
    <t>Depreciation and Impairment</t>
  </si>
  <si>
    <t xml:space="preserve">EBIT  </t>
  </si>
  <si>
    <t>Other Financial Charges and Income</t>
  </si>
  <si>
    <t>Earnings Before Other Income</t>
  </si>
  <si>
    <t>EBT</t>
  </si>
  <si>
    <t>EARNINGS (Loss)</t>
  </si>
  <si>
    <t>Net Income Difference</t>
  </si>
  <si>
    <t>Net income (loss) per ordinary share - Basic:</t>
  </si>
  <si>
    <t>Other Income and Expense</t>
  </si>
  <si>
    <t>Other Income (Expense)</t>
  </si>
  <si>
    <t>Income on Non-controlling Interest</t>
  </si>
  <si>
    <t>Deferred tax assets, Long-term</t>
  </si>
  <si>
    <t>Deferred tax assets, Short-term</t>
  </si>
  <si>
    <t>Amounts due from related parties - current</t>
  </si>
  <si>
    <t>Current Asset Ratios</t>
  </si>
  <si>
    <t>Current Assets</t>
  </si>
  <si>
    <t>Inventories as Percent of CGS</t>
  </si>
  <si>
    <t>Accounts Receivable as Percent of Revenues</t>
  </si>
  <si>
    <t>Total Accounts Receivabe</t>
  </si>
  <si>
    <t>Misc Current Assets</t>
  </si>
  <si>
    <t>Other Current Assets</t>
  </si>
  <si>
    <t>Investments including affiliates</t>
  </si>
  <si>
    <t>Fixed Plant, Goodwill and Intangible Assets</t>
  </si>
  <si>
    <t>Preayments and Other</t>
  </si>
  <si>
    <t>Deferred tax assets Total</t>
  </si>
  <si>
    <t>Total Other Assets</t>
  </si>
  <si>
    <t>ASSETS CHECK</t>
  </si>
  <si>
    <t>Advances to Suppliers as Percent of CGS</t>
  </si>
  <si>
    <t>Other Assets as Percent of Revenues</t>
  </si>
  <si>
    <t>Current Liabilities</t>
  </si>
  <si>
    <t>Depreciation and Tax</t>
  </si>
  <si>
    <t>Accounts payable and advances</t>
  </si>
  <si>
    <t>Long-term Debt - Current</t>
  </si>
  <si>
    <t>Long-term Debt - Convertible</t>
  </si>
  <si>
    <t>Total Long-term Debt</t>
  </si>
  <si>
    <t>Misc current liabilities</t>
  </si>
  <si>
    <t>Total long-term liabilities</t>
  </si>
  <si>
    <t>Accounts payable and advances to CGS</t>
  </si>
  <si>
    <t>Payables in respect of property/CGS</t>
  </si>
  <si>
    <t>Depreciation Expense to Net Plant</t>
  </si>
  <si>
    <t>Capital Expenditures</t>
  </si>
  <si>
    <t>Purhase of Equity Investment</t>
  </si>
  <si>
    <t>Income Tax Rate</t>
  </si>
  <si>
    <t>Financial Inputs</t>
  </si>
  <si>
    <t>Long-term Debt Repayment</t>
  </si>
  <si>
    <t>TOTAL LIABILITIES AND EQUITY FIXED</t>
  </si>
  <si>
    <t>Interest Rate on Debt</t>
  </si>
  <si>
    <t>Interest Rate Assumptions</t>
  </si>
  <si>
    <t>Long Term Debt</t>
  </si>
  <si>
    <t>Rate</t>
  </si>
  <si>
    <t>Short-term Debt</t>
  </si>
  <si>
    <t>Deferred Tax</t>
  </si>
  <si>
    <t>s</t>
  </si>
  <si>
    <t>Date</t>
  </si>
  <si>
    <t>Open</t>
  </si>
  <si>
    <t>High</t>
  </si>
  <si>
    <t>Close</t>
  </si>
  <si>
    <t>Volume</t>
  </si>
  <si>
    <t>Adj Close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</si>
</sst>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_(* \(#,##0\);_(* &quot;-&quot;_);_(@_)"/>
    <numFmt numFmtId="43" formatCode="_(* #,##0.00_);_(* \(#,##0.00\);_(* &quot;-&quot;??_);_(@_)"/>
    <numFmt numFmtId="164" formatCode="_(* #,##0_);_(* \(#,##0\);_(* &quot;-&quot;??_);_(@_)"/>
    <numFmt numFmtId="165" formatCode="_(* #,##0.00_);_(* \(#,##0.00\);_(* &quot;-&quot;_);_(@_)"/>
    <numFmt numFmtId="166" formatCode="0.0%"/>
    <numFmt numFmtId="167" formatCode="dd\ mmm\ yyyy"/>
    <numFmt numFmtId="168" formatCode="0,000"/>
  </numFmts>
  <fonts count="4" x14ac:knownFonts="1">
    <font>
      <sz val="11"/>
      <color theme="1"/>
      <name val="Calibri"/>
      <family val="2"/>
      <scheme val="minor"/>
    </font>
    <font>
      <sz val="11"/>
      <color theme="1"/>
      <name val="Calibri"/>
      <family val="2"/>
      <scheme val="minor"/>
    </font>
    <font>
      <sz val="10"/>
      <name val="Arial"/>
      <family val="2"/>
    </font>
    <font>
      <b/>
      <sz val="10"/>
      <name val="Arial"/>
      <family val="2"/>
    </font>
  </fonts>
  <fills count="2">
    <fill>
      <patternFill patternType="none"/>
    </fill>
    <fill>
      <patternFill patternType="gray125"/>
    </fill>
  </fills>
  <borders count="5">
    <border>
      <left/>
      <right/>
      <top/>
      <bottom/>
      <diagonal/>
    </border>
    <border>
      <left/>
      <right/>
      <top style="thin">
        <color indexed="64"/>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s>
  <cellStyleXfs count="5">
    <xf numFmtId="0" fontId="0" fillId="0" borderId="0"/>
    <xf numFmtId="43" fontId="1" fillId="0" borderId="0" applyFont="0" applyFill="0" applyBorder="0" applyAlignment="0" applyProtection="0"/>
    <xf numFmtId="41" fontId="1" fillId="0" borderId="0"/>
    <xf numFmtId="165" fontId="1" fillId="0" borderId="0"/>
    <xf numFmtId="9" fontId="1" fillId="0" borderId="0" applyFont="0" applyFill="0" applyBorder="0" applyAlignment="0" applyProtection="0"/>
  </cellStyleXfs>
  <cellXfs count="66">
    <xf numFmtId="0" fontId="0" fillId="0" borderId="0" xfId="0"/>
    <xf numFmtId="3" fontId="0" fillId="0" borderId="0" xfId="0" applyNumberFormat="1"/>
    <xf numFmtId="4" fontId="0" fillId="0" borderId="0" xfId="0" applyNumberFormat="1"/>
    <xf numFmtId="164" fontId="0" fillId="0" borderId="0" xfId="1" applyNumberFormat="1" applyFont="1"/>
    <xf numFmtId="0" fontId="2" fillId="0" borderId="0" xfId="0" applyFont="1" applyFill="1" applyBorder="1" applyAlignment="1">
      <alignment horizontal="left" vertical="center"/>
    </xf>
    <xf numFmtId="0" fontId="2" fillId="0" borderId="0" xfId="0" applyFont="1" applyFill="1" applyBorder="1" applyAlignment="1">
      <alignment horizontal="left" vertical="center" indent="1"/>
    </xf>
    <xf numFmtId="0" fontId="2" fillId="0" borderId="0" xfId="0" applyFont="1" applyFill="1" applyBorder="1" applyAlignment="1">
      <alignment horizontal="left" vertical="center" indent="3"/>
    </xf>
    <xf numFmtId="0" fontId="2" fillId="0" borderId="0" xfId="0" applyFont="1" applyFill="1" applyBorder="1" applyAlignment="1">
      <alignment horizontal="right" vertical="center"/>
    </xf>
    <xf numFmtId="4" fontId="2" fillId="0" borderId="0" xfId="0" applyNumberFormat="1" applyFont="1" applyFill="1" applyBorder="1" applyAlignment="1">
      <alignment horizontal="right" vertical="center"/>
    </xf>
    <xf numFmtId="0" fontId="2" fillId="0" borderId="0" xfId="0" applyFont="1" applyFill="1" applyAlignment="1">
      <alignment horizontal="right" vertical="center"/>
    </xf>
    <xf numFmtId="41" fontId="2" fillId="0" borderId="0" xfId="2" applyFont="1" applyFill="1" applyAlignment="1">
      <alignment horizontal="right" vertical="center"/>
    </xf>
    <xf numFmtId="165" fontId="2" fillId="0" borderId="0" xfId="3" applyFont="1" applyFill="1" applyAlignment="1">
      <alignment horizontal="right" vertical="center"/>
    </xf>
    <xf numFmtId="41" fontId="2" fillId="0" borderId="0" xfId="2" applyFont="1" applyFill="1" applyAlignment="1">
      <alignment horizontal="left" vertical="center"/>
    </xf>
    <xf numFmtId="165" fontId="2" fillId="0" borderId="0" xfId="3" applyFont="1" applyFill="1" applyAlignment="1">
      <alignment horizontal="left" vertical="center"/>
    </xf>
    <xf numFmtId="0" fontId="2" fillId="0" borderId="0" xfId="0" applyFont="1" applyFill="1" applyBorder="1" applyAlignment="1">
      <alignment horizontal="left" vertical="center" indent="4"/>
    </xf>
    <xf numFmtId="0" fontId="2" fillId="0" borderId="0" xfId="0" applyFont="1" applyFill="1" applyBorder="1" applyAlignment="1">
      <alignment horizontal="left" vertical="center" indent="2"/>
    </xf>
    <xf numFmtId="0" fontId="2" fillId="0" borderId="0" xfId="0" applyFont="1" applyFill="1" applyBorder="1" applyAlignment="1">
      <alignment horizontal="left" vertical="center" indent="5"/>
    </xf>
    <xf numFmtId="4" fontId="2" fillId="0" borderId="0" xfId="2" applyNumberFormat="1" applyFont="1" applyFill="1" applyAlignment="1">
      <alignment horizontal="right" vertical="center"/>
    </xf>
    <xf numFmtId="4" fontId="2" fillId="0" borderId="0" xfId="3" applyNumberFormat="1" applyFont="1" applyFill="1" applyAlignment="1">
      <alignment horizontal="right" vertical="center"/>
    </xf>
    <xf numFmtId="0" fontId="2" fillId="0" borderId="1" xfId="0" applyFont="1" applyFill="1" applyBorder="1" applyAlignment="1">
      <alignment horizontal="left" vertical="center" indent="1"/>
    </xf>
    <xf numFmtId="43" fontId="2" fillId="0" borderId="0" xfId="1" applyFont="1" applyFill="1" applyAlignment="1">
      <alignment horizontal="right" vertical="center"/>
    </xf>
    <xf numFmtId="43" fontId="2" fillId="0" borderId="0" xfId="1" applyFont="1" applyFill="1" applyBorder="1" applyAlignment="1">
      <alignment horizontal="right" vertical="center"/>
    </xf>
    <xf numFmtId="43" fontId="2" fillId="0" borderId="1" xfId="1" applyFont="1" applyFill="1" applyBorder="1" applyAlignment="1">
      <alignment horizontal="right" vertical="center"/>
    </xf>
    <xf numFmtId="0" fontId="3" fillId="0" borderId="0" xfId="0" applyFont="1" applyFill="1" applyBorder="1" applyAlignment="1">
      <alignment horizontal="left" vertical="center"/>
    </xf>
    <xf numFmtId="0" fontId="2" fillId="0" borderId="2" xfId="0" applyFont="1" applyFill="1" applyBorder="1" applyAlignment="1">
      <alignment horizontal="left" vertical="center" indent="1"/>
    </xf>
    <xf numFmtId="0" fontId="2" fillId="0" borderId="3" xfId="0" applyFont="1" applyFill="1" applyBorder="1" applyAlignment="1">
      <alignment horizontal="left" vertical="center" indent="1"/>
    </xf>
    <xf numFmtId="41" fontId="2" fillId="0" borderId="4" xfId="2" applyFont="1" applyFill="1" applyBorder="1" applyAlignment="1">
      <alignment horizontal="left" vertical="center"/>
    </xf>
    <xf numFmtId="4" fontId="2" fillId="0" borderId="2" xfId="0" applyNumberFormat="1" applyFont="1" applyFill="1" applyBorder="1" applyAlignment="1">
      <alignment horizontal="right" vertical="center"/>
    </xf>
    <xf numFmtId="4" fontId="2" fillId="0" borderId="2" xfId="2" applyNumberFormat="1" applyFont="1" applyFill="1" applyBorder="1" applyAlignment="1">
      <alignment horizontal="right" vertical="center"/>
    </xf>
    <xf numFmtId="0" fontId="2" fillId="0" borderId="0" xfId="0" quotePrefix="1" applyFont="1" applyFill="1" applyBorder="1" applyAlignment="1">
      <alignment horizontal="left" vertical="center" indent="2"/>
    </xf>
    <xf numFmtId="4" fontId="2" fillId="0" borderId="0" xfId="1" applyNumberFormat="1" applyFont="1" applyFill="1" applyBorder="1" applyAlignment="1">
      <alignment horizontal="right" vertical="center"/>
    </xf>
    <xf numFmtId="4" fontId="2" fillId="0" borderId="0" xfId="1" applyNumberFormat="1" applyFont="1" applyFill="1" applyAlignment="1">
      <alignment horizontal="right" vertical="center"/>
    </xf>
    <xf numFmtId="43" fontId="2" fillId="0" borderId="0" xfId="1" applyNumberFormat="1" applyFont="1" applyFill="1" applyBorder="1" applyAlignment="1">
      <alignment horizontal="right" vertical="center"/>
    </xf>
    <xf numFmtId="43" fontId="2" fillId="0" borderId="0" xfId="1" applyNumberFormat="1" applyFont="1" applyFill="1" applyAlignment="1">
      <alignment horizontal="right" vertical="center"/>
    </xf>
    <xf numFmtId="0" fontId="2" fillId="0" borderId="2" xfId="0" applyFont="1" applyFill="1" applyBorder="1" applyAlignment="1">
      <alignment horizontal="left" vertical="center" indent="2"/>
    </xf>
    <xf numFmtId="4" fontId="2" fillId="0" borderId="2" xfId="1" applyNumberFormat="1" applyFont="1" applyFill="1" applyBorder="1" applyAlignment="1">
      <alignment horizontal="right" vertical="center"/>
    </xf>
    <xf numFmtId="9" fontId="2" fillId="0" borderId="0" xfId="1" applyNumberFormat="1" applyFont="1" applyFill="1" applyBorder="1" applyAlignment="1">
      <alignment horizontal="right" vertical="center"/>
    </xf>
    <xf numFmtId="0" fontId="2" fillId="0" borderId="0" xfId="2" applyNumberFormat="1" applyFont="1" applyFill="1" applyAlignment="1">
      <alignment horizontal="right" vertical="center"/>
    </xf>
    <xf numFmtId="9" fontId="2" fillId="0" borderId="0" xfId="0" applyNumberFormat="1" applyFont="1" applyFill="1" applyBorder="1" applyAlignment="1">
      <alignment horizontal="right" vertical="center"/>
    </xf>
    <xf numFmtId="0" fontId="2" fillId="0" borderId="0" xfId="0" applyFont="1" applyFill="1" applyBorder="1" applyAlignment="1">
      <alignment horizontal="right" vertical="center" indent="4"/>
    </xf>
    <xf numFmtId="43" fontId="2" fillId="0" borderId="0" xfId="0" applyNumberFormat="1" applyFont="1" applyFill="1" applyBorder="1" applyAlignment="1">
      <alignment horizontal="right" vertical="center"/>
    </xf>
    <xf numFmtId="0" fontId="2" fillId="0" borderId="1" xfId="0" applyFont="1" applyFill="1" applyBorder="1" applyAlignment="1">
      <alignment horizontal="right" vertical="center"/>
    </xf>
    <xf numFmtId="0" fontId="2" fillId="0" borderId="3" xfId="0" applyFont="1" applyFill="1" applyBorder="1" applyAlignment="1">
      <alignment horizontal="right" vertical="center"/>
    </xf>
    <xf numFmtId="43" fontId="2" fillId="0" borderId="3" xfId="1" applyFont="1" applyFill="1" applyBorder="1" applyAlignment="1">
      <alignment horizontal="right" vertical="center"/>
    </xf>
    <xf numFmtId="0" fontId="2" fillId="0" borderId="2" xfId="0" applyFont="1" applyFill="1" applyBorder="1" applyAlignment="1">
      <alignment horizontal="right" vertical="center"/>
    </xf>
    <xf numFmtId="43" fontId="2" fillId="0" borderId="2" xfId="1" applyFont="1" applyFill="1" applyBorder="1" applyAlignment="1">
      <alignment horizontal="right" vertical="center"/>
    </xf>
    <xf numFmtId="0" fontId="2" fillId="0" borderId="4" xfId="0" applyFont="1" applyFill="1" applyBorder="1" applyAlignment="1">
      <alignment horizontal="right" vertical="center"/>
    </xf>
    <xf numFmtId="43" fontId="2" fillId="0" borderId="4" xfId="1" applyFont="1" applyFill="1" applyBorder="1" applyAlignment="1">
      <alignment horizontal="right" vertical="center"/>
    </xf>
    <xf numFmtId="43" fontId="2" fillId="0" borderId="2" xfId="0" applyNumberFormat="1" applyFont="1" applyFill="1" applyBorder="1" applyAlignment="1">
      <alignment horizontal="right" vertical="center"/>
    </xf>
    <xf numFmtId="3" fontId="2" fillId="0" borderId="0" xfId="2" applyNumberFormat="1" applyFont="1" applyFill="1" applyAlignment="1">
      <alignment horizontal="right" vertical="center"/>
    </xf>
    <xf numFmtId="3" fontId="2" fillId="0" borderId="0" xfId="0" applyNumberFormat="1" applyFont="1" applyFill="1" applyBorder="1" applyAlignment="1">
      <alignment horizontal="right" vertical="center"/>
    </xf>
    <xf numFmtId="9" fontId="2" fillId="0" borderId="0" xfId="2" applyNumberFormat="1" applyFont="1" applyFill="1" applyAlignment="1">
      <alignment horizontal="right" vertical="center"/>
    </xf>
    <xf numFmtId="9" fontId="0" fillId="0" borderId="0" xfId="0" applyNumberFormat="1"/>
    <xf numFmtId="9" fontId="2" fillId="0" borderId="0" xfId="1" applyNumberFormat="1" applyFont="1" applyFill="1" applyAlignment="1">
      <alignment horizontal="right" vertical="center"/>
    </xf>
    <xf numFmtId="10" fontId="2" fillId="0" borderId="0" xfId="0" applyNumberFormat="1" applyFont="1" applyFill="1" applyBorder="1" applyAlignment="1">
      <alignment horizontal="right" vertical="center"/>
    </xf>
    <xf numFmtId="10" fontId="2" fillId="0" borderId="0" xfId="4" applyNumberFormat="1" applyFont="1" applyFill="1" applyBorder="1" applyAlignment="1">
      <alignment horizontal="right" vertical="center"/>
    </xf>
    <xf numFmtId="41" fontId="2" fillId="0" borderId="0" xfId="2" applyFont="1" applyFill="1" applyBorder="1" applyAlignment="1">
      <alignment horizontal="left" vertical="center"/>
    </xf>
    <xf numFmtId="0" fontId="2" fillId="0" borderId="1" xfId="0" applyFont="1" applyFill="1" applyBorder="1" applyAlignment="1">
      <alignment horizontal="left" vertical="center"/>
    </xf>
    <xf numFmtId="43" fontId="2" fillId="0" borderId="1" xfId="0" applyNumberFormat="1" applyFont="1" applyFill="1" applyBorder="1" applyAlignment="1">
      <alignment horizontal="right" vertical="center"/>
    </xf>
    <xf numFmtId="43" fontId="2" fillId="0" borderId="0" xfId="1" applyFont="1" applyFill="1" applyBorder="1" applyAlignment="1">
      <alignment horizontal="left" vertical="center"/>
    </xf>
    <xf numFmtId="43" fontId="2" fillId="0" borderId="0" xfId="1" applyFont="1" applyFill="1" applyAlignment="1">
      <alignment horizontal="left" vertical="center"/>
    </xf>
    <xf numFmtId="166" fontId="2" fillId="0" borderId="0" xfId="0" applyNumberFormat="1" applyFont="1" applyFill="1" applyBorder="1" applyAlignment="1">
      <alignment horizontal="right" vertical="center"/>
    </xf>
    <xf numFmtId="9" fontId="2" fillId="0" borderId="0" xfId="4" applyFont="1" applyFill="1" applyBorder="1" applyAlignment="1">
      <alignment horizontal="right" vertical="center"/>
    </xf>
    <xf numFmtId="167" fontId="0" fillId="0" borderId="0" xfId="0" applyNumberFormat="1"/>
    <xf numFmtId="2" fontId="0" fillId="0" borderId="0" xfId="0" applyNumberFormat="1"/>
    <xf numFmtId="168" fontId="0" fillId="0" borderId="0" xfId="0" applyNumberFormat="1"/>
  </cellXfs>
  <cellStyles count="5">
    <cellStyle name="Comma" xfId="1" builtinId="3"/>
    <cellStyle name="Normal" xfId="0" builtinId="0"/>
    <cellStyle name="Percent" xfId="4" builtinId="5"/>
    <cellStyle name="SEC" xfId="2"/>
    <cellStyle name="SEC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png"/><Relationship Id="rId2" Type="http://schemas.openxmlformats.org/officeDocument/2006/relationships/image" Target="../media/image2.wmf"/><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1</xdr:row>
      <xdr:rowOff>0</xdr:rowOff>
    </xdr:from>
    <xdr:to>
      <xdr:col>10</xdr:col>
      <xdr:colOff>187330</xdr:colOff>
      <xdr:row>26</xdr:row>
      <xdr:rowOff>73706</xdr:rowOff>
    </xdr:to>
    <xdr:pic>
      <xdr:nvPicPr>
        <xdr:cNvPr id="2" name="Picture 1"/>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190500"/>
          <a:ext cx="6731005" cy="483620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editAs="oneCell">
    <xdr:from>
      <xdr:col>11</xdr:col>
      <xdr:colOff>409575</xdr:colOff>
      <xdr:row>0</xdr:row>
      <xdr:rowOff>104775</xdr:rowOff>
    </xdr:from>
    <xdr:to>
      <xdr:col>21</xdr:col>
      <xdr:colOff>537198</xdr:colOff>
      <xdr:row>28</xdr:row>
      <xdr:rowOff>6071</xdr:rowOff>
    </xdr:to>
    <xdr:pic>
      <xdr:nvPicPr>
        <xdr:cNvPr id="3" name="Picture 2"/>
        <xdr:cNvPicPr>
          <a:picLocks noGrp="1"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15175" y="104775"/>
          <a:ext cx="6947523" cy="523529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editAs="oneCell">
    <xdr:from>
      <xdr:col>0</xdr:col>
      <xdr:colOff>0</xdr:colOff>
      <xdr:row>46</xdr:row>
      <xdr:rowOff>0</xdr:rowOff>
    </xdr:from>
    <xdr:to>
      <xdr:col>9</xdr:col>
      <xdr:colOff>561975</xdr:colOff>
      <xdr:row>69</xdr:row>
      <xdr:rowOff>9525</xdr:rowOff>
    </xdr:to>
    <xdr:pic>
      <xdr:nvPicPr>
        <xdr:cNvPr id="4" name="Picture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8763000"/>
          <a:ext cx="6734175" cy="439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74</xdr:row>
      <xdr:rowOff>0</xdr:rowOff>
    </xdr:from>
    <xdr:to>
      <xdr:col>11</xdr:col>
      <xdr:colOff>807244</xdr:colOff>
      <xdr:row>98</xdr:row>
      <xdr:rowOff>54891</xdr:rowOff>
    </xdr:to>
    <xdr:pic>
      <xdr:nvPicPr>
        <xdr:cNvPr id="5" name="Picture 4"/>
        <xdr:cNvPicPr>
          <a:picLocks noGrp="1" noChangeAspect="1" noChangeArrowheads="1"/>
        </xdr:cNvPicPr>
      </xdr:nvPicPr>
      <xdr:blipFill>
        <a:blip xmlns:r="http://schemas.openxmlformats.org/officeDocument/2006/relationships" r:embed="rId4" cstate="print"/>
        <a:srcRect/>
        <a:stretch>
          <a:fillRect/>
        </a:stretch>
      </xdr:blipFill>
      <xdr:spPr bwMode="auto">
        <a:xfrm>
          <a:off x="0" y="14097000"/>
          <a:ext cx="8198644" cy="4626891"/>
        </a:xfrm>
        <a:prstGeom prst="rect">
          <a:avLst/>
        </a:prstGeom>
        <a:noFill/>
        <a:ln w="9525">
          <a:noFill/>
          <a:miter lim="800000"/>
          <a:headEnd/>
          <a:tailEnd/>
        </a:ln>
      </xdr:spPr>
    </xdr:pic>
    <xdr:clientData/>
  </xdr:twoCellAnchor>
  <xdr:twoCellAnchor editAs="oneCell">
    <xdr:from>
      <xdr:col>0</xdr:col>
      <xdr:colOff>0</xdr:colOff>
      <xdr:row>108</xdr:row>
      <xdr:rowOff>0</xdr:rowOff>
    </xdr:from>
    <xdr:to>
      <xdr:col>8</xdr:col>
      <xdr:colOff>38100</xdr:colOff>
      <xdr:row>129</xdr:row>
      <xdr:rowOff>100013</xdr:rowOff>
    </xdr:to>
    <xdr:pic>
      <xdr:nvPicPr>
        <xdr:cNvPr id="6" name="Picture 5"/>
        <xdr:cNvPicPr>
          <a:picLocks noChangeAspect="1"/>
        </xdr:cNvPicPr>
      </xdr:nvPicPr>
      <xdr:blipFill>
        <a:blip xmlns:r="http://schemas.openxmlformats.org/officeDocument/2006/relationships" r:embed="rId5"/>
        <a:stretch>
          <a:fillRect/>
        </a:stretch>
      </xdr:blipFill>
      <xdr:spPr>
        <a:xfrm>
          <a:off x="0" y="19240500"/>
          <a:ext cx="5467350" cy="4100513"/>
        </a:xfrm>
        <a:prstGeom prst="rect">
          <a:avLst/>
        </a:prstGeom>
      </xdr:spPr>
    </xdr:pic>
    <xdr:clientData/>
  </xdr:twoCellAnchor>
  <xdr:twoCellAnchor editAs="oneCell">
    <xdr:from>
      <xdr:col>0</xdr:col>
      <xdr:colOff>0</xdr:colOff>
      <xdr:row>132</xdr:row>
      <xdr:rowOff>0</xdr:rowOff>
    </xdr:from>
    <xdr:to>
      <xdr:col>8</xdr:col>
      <xdr:colOff>679450</xdr:colOff>
      <xdr:row>158</xdr:row>
      <xdr:rowOff>30163</xdr:rowOff>
    </xdr:to>
    <xdr:pic>
      <xdr:nvPicPr>
        <xdr:cNvPr id="7" name="Picture 6"/>
        <xdr:cNvPicPr>
          <a:picLocks noGrp="1"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25146000"/>
          <a:ext cx="6108700" cy="4983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809625</xdr:colOff>
      <xdr:row>162</xdr:row>
      <xdr:rowOff>79826</xdr:rowOff>
    </xdr:from>
    <xdr:to>
      <xdr:col>17</xdr:col>
      <xdr:colOff>188875</xdr:colOff>
      <xdr:row>194</xdr:row>
      <xdr:rowOff>189586</xdr:rowOff>
    </xdr:to>
    <xdr:pic>
      <xdr:nvPicPr>
        <xdr:cNvPr id="8" name="Picture 7"/>
        <xdr:cNvPicPr>
          <a:picLocks noChangeAspect="1"/>
        </xdr:cNvPicPr>
      </xdr:nvPicPr>
      <xdr:blipFill>
        <a:blip xmlns:r="http://schemas.openxmlformats.org/officeDocument/2006/relationships" r:embed="rId7"/>
        <a:stretch>
          <a:fillRect/>
        </a:stretch>
      </xdr:blipFill>
      <xdr:spPr>
        <a:xfrm>
          <a:off x="809625" y="30940826"/>
          <a:ext cx="11037850" cy="62057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AD553"/>
  <sheetViews>
    <sheetView tabSelected="1" workbookViewId="0">
      <pane xSplit="5" ySplit="2" topLeftCell="F4" activePane="bottomRight" state="frozen"/>
      <selection pane="topRight" activeCell="F1" sqref="F1"/>
      <selection pane="bottomLeft" activeCell="A3" sqref="A3"/>
      <selection pane="bottomRight" activeCell="J8" sqref="J8"/>
    </sheetView>
  </sheetViews>
  <sheetFormatPr defaultColWidth="0" defaultRowHeight="12.75" outlineLevelRow="2" outlineLevelCol="1" x14ac:dyDescent="0.25"/>
  <cols>
    <col min="1" max="2" width="2.28515625" style="23" customWidth="1"/>
    <col min="3" max="4" width="2.28515625" style="4" customWidth="1"/>
    <col min="5" max="5" width="40.7109375" style="4" customWidth="1"/>
    <col min="6" max="6" width="13.140625" style="7" customWidth="1"/>
    <col min="7" max="16" width="11.140625" style="7" customWidth="1"/>
    <col min="17" max="17" width="9.5703125" style="7" bestFit="1" customWidth="1"/>
    <col min="18" max="28" width="9.140625" style="7" customWidth="1"/>
    <col min="29" max="29" width="0" style="7" hidden="1" customWidth="1" outlineLevel="1"/>
    <col min="30" max="30" width="0" style="7" hidden="1" customWidth="1"/>
    <col min="31" max="16384" width="0" style="7" hidden="1" outlineLevel="1"/>
  </cols>
  <sheetData>
    <row r="2" spans="1:28" x14ac:dyDescent="0.25">
      <c r="G2" s="37">
        <v>2002</v>
      </c>
      <c r="H2" s="37">
        <v>2003</v>
      </c>
      <c r="I2" s="37">
        <v>2004</v>
      </c>
      <c r="J2" s="37">
        <v>2005</v>
      </c>
      <c r="K2" s="37">
        <v>2006</v>
      </c>
      <c r="L2" s="37">
        <v>2007</v>
      </c>
      <c r="M2" s="37">
        <v>2008</v>
      </c>
      <c r="N2" s="37">
        <v>2009</v>
      </c>
      <c r="O2" s="37">
        <v>2010</v>
      </c>
      <c r="P2" s="37">
        <v>2011</v>
      </c>
      <c r="Q2" s="37">
        <v>2012</v>
      </c>
      <c r="R2" s="37">
        <v>2013</v>
      </c>
      <c r="S2" s="37">
        <v>2014</v>
      </c>
      <c r="T2" s="37">
        <v>2015</v>
      </c>
      <c r="U2" s="37">
        <v>2016</v>
      </c>
      <c r="V2" s="37">
        <v>2017</v>
      </c>
      <c r="W2" s="37">
        <v>2018</v>
      </c>
      <c r="X2" s="37">
        <v>2019</v>
      </c>
      <c r="Y2" s="37">
        <v>2020</v>
      </c>
      <c r="Z2" s="37">
        <v>2021</v>
      </c>
      <c r="AA2" s="37">
        <v>2022</v>
      </c>
      <c r="AB2" s="37">
        <v>2023</v>
      </c>
    </row>
    <row r="3" spans="1:28" x14ac:dyDescent="0.25">
      <c r="A3" s="23" t="s">
        <v>279</v>
      </c>
      <c r="G3" s="37"/>
      <c r="H3" s="37"/>
      <c r="I3" s="37"/>
      <c r="J3" s="37"/>
      <c r="K3" s="37"/>
      <c r="L3" s="37"/>
      <c r="M3" s="37"/>
      <c r="N3" s="37"/>
      <c r="O3" s="37"/>
      <c r="P3" s="37"/>
      <c r="Q3" s="37"/>
      <c r="R3" s="37"/>
      <c r="S3" s="37"/>
      <c r="T3" s="37"/>
      <c r="U3" s="37"/>
      <c r="V3" s="37"/>
      <c r="W3" s="37"/>
      <c r="X3" s="37"/>
      <c r="Y3" s="37"/>
      <c r="Z3" s="37"/>
      <c r="AA3" s="37"/>
      <c r="AB3" s="37"/>
    </row>
    <row r="4" spans="1:28" x14ac:dyDescent="0.25">
      <c r="B4" s="23" t="s">
        <v>280</v>
      </c>
      <c r="G4" s="37"/>
      <c r="H4" s="37"/>
      <c r="I4" s="37"/>
      <c r="J4" s="37"/>
      <c r="K4" s="37"/>
      <c r="L4" s="37"/>
      <c r="M4" s="37"/>
      <c r="N4" s="37"/>
      <c r="O4" s="37"/>
      <c r="P4" s="37"/>
      <c r="Q4" s="37"/>
      <c r="R4" s="37"/>
      <c r="S4" s="37"/>
      <c r="T4" s="37"/>
      <c r="U4" s="37"/>
      <c r="V4" s="37"/>
      <c r="W4" s="37"/>
      <c r="X4" s="37"/>
      <c r="Y4" s="37"/>
      <c r="Z4" s="37"/>
      <c r="AA4" s="37"/>
      <c r="AB4" s="37"/>
    </row>
    <row r="5" spans="1:28" x14ac:dyDescent="0.25">
      <c r="C5" s="4" t="s">
        <v>281</v>
      </c>
      <c r="F5" s="7" t="s">
        <v>259</v>
      </c>
      <c r="G5" s="37"/>
      <c r="H5" s="37"/>
      <c r="I5" s="37"/>
      <c r="J5" s="37"/>
      <c r="K5" s="37"/>
      <c r="L5" s="37"/>
      <c r="M5" s="37"/>
      <c r="N5" s="37"/>
      <c r="O5" s="37"/>
      <c r="P5" s="37"/>
      <c r="Q5" s="37"/>
      <c r="R5" s="37"/>
      <c r="S5" s="37"/>
      <c r="T5" s="37"/>
      <c r="U5" s="37"/>
      <c r="V5" s="37"/>
      <c r="W5" s="37"/>
      <c r="X5" s="37"/>
      <c r="Y5" s="37"/>
      <c r="Z5" s="37"/>
      <c r="AA5" s="37"/>
      <c r="AB5" s="37"/>
    </row>
    <row r="6" spans="1:28" x14ac:dyDescent="0.25">
      <c r="C6" s="4" t="s">
        <v>282</v>
      </c>
      <c r="F6" s="7" t="s">
        <v>259</v>
      </c>
      <c r="G6" s="37"/>
      <c r="H6" s="37"/>
      <c r="I6" s="37"/>
      <c r="J6" s="37"/>
      <c r="K6" s="37"/>
      <c r="L6" s="37"/>
      <c r="M6" s="37"/>
      <c r="N6" s="37"/>
      <c r="O6" s="37"/>
      <c r="P6" s="37"/>
      <c r="Q6" s="37"/>
      <c r="R6" s="37"/>
      <c r="S6" s="37"/>
      <c r="T6" s="37"/>
      <c r="U6" s="37"/>
      <c r="V6" s="37"/>
      <c r="W6" s="37"/>
      <c r="X6" s="37"/>
      <c r="Y6" s="37"/>
      <c r="Z6" s="37"/>
      <c r="AA6" s="37"/>
      <c r="AB6" s="37"/>
    </row>
    <row r="7" spans="1:28" x14ac:dyDescent="0.25">
      <c r="C7" s="4" t="s">
        <v>283</v>
      </c>
      <c r="F7" s="7" t="s">
        <v>259</v>
      </c>
      <c r="G7" s="37"/>
      <c r="H7" s="37"/>
      <c r="I7" s="37"/>
      <c r="J7" s="37"/>
      <c r="K7" s="37"/>
      <c r="L7" s="37"/>
      <c r="M7" s="37"/>
      <c r="N7" s="37"/>
      <c r="O7" s="37"/>
      <c r="P7" s="37"/>
      <c r="Q7" s="37"/>
      <c r="R7" s="37"/>
      <c r="S7" s="37"/>
      <c r="T7" s="37"/>
      <c r="U7" s="37"/>
      <c r="V7" s="37"/>
      <c r="W7" s="37"/>
      <c r="X7" s="37"/>
      <c r="Y7" s="37"/>
      <c r="Z7" s="37"/>
      <c r="AA7" s="37"/>
      <c r="AB7" s="37"/>
    </row>
    <row r="8" spans="1:28" x14ac:dyDescent="0.25">
      <c r="G8" s="37"/>
      <c r="H8" s="37"/>
      <c r="I8" s="37"/>
      <c r="J8" s="37"/>
      <c r="K8" s="37"/>
      <c r="L8" s="37"/>
      <c r="M8" s="37"/>
      <c r="N8" s="37"/>
      <c r="O8" s="37"/>
      <c r="P8" s="37"/>
      <c r="Q8" s="37"/>
      <c r="R8" s="37"/>
      <c r="S8" s="37"/>
      <c r="T8" s="37"/>
      <c r="U8" s="37"/>
      <c r="V8" s="37"/>
      <c r="W8" s="37"/>
      <c r="X8" s="37"/>
      <c r="Y8" s="37"/>
      <c r="Z8" s="37"/>
      <c r="AA8" s="37"/>
      <c r="AB8" s="37"/>
    </row>
    <row r="10" spans="1:28" x14ac:dyDescent="0.25">
      <c r="A10" s="23" t="s">
        <v>278</v>
      </c>
      <c r="E10" s="12"/>
      <c r="F10" s="10"/>
    </row>
    <row r="11" spans="1:28" x14ac:dyDescent="0.25">
      <c r="B11" s="23" t="s">
        <v>234</v>
      </c>
      <c r="E11" s="12"/>
      <c r="F11" s="10"/>
      <c r="G11" s="37"/>
      <c r="H11" s="37"/>
      <c r="I11" s="37"/>
      <c r="J11" s="37"/>
      <c r="K11" s="37"/>
      <c r="L11" s="37"/>
      <c r="M11" s="37"/>
      <c r="N11" s="37"/>
      <c r="O11" s="37"/>
      <c r="P11" s="37"/>
    </row>
    <row r="12" spans="1:28" x14ac:dyDescent="0.25">
      <c r="C12" s="4" t="s">
        <v>235</v>
      </c>
      <c r="E12" s="12"/>
      <c r="F12" s="7" t="s">
        <v>211</v>
      </c>
      <c r="K12" s="49">
        <v>1700</v>
      </c>
      <c r="L12" s="49">
        <v>3100.0000000000005</v>
      </c>
      <c r="M12" s="49">
        <v>6000</v>
      </c>
      <c r="N12" s="49">
        <v>8099.9999999999991</v>
      </c>
      <c r="O12" s="49">
        <v>18000</v>
      </c>
      <c r="P12" s="49">
        <v>21000</v>
      </c>
      <c r="Q12" s="49"/>
      <c r="R12" s="49"/>
      <c r="S12" s="49"/>
      <c r="T12" s="49"/>
      <c r="U12" s="49"/>
      <c r="V12" s="50"/>
      <c r="W12" s="50"/>
      <c r="X12" s="50"/>
      <c r="Y12" s="50"/>
    </row>
    <row r="13" spans="1:28" x14ac:dyDescent="0.25">
      <c r="C13" s="4" t="s">
        <v>236</v>
      </c>
      <c r="E13" s="12"/>
      <c r="F13" s="10" t="s">
        <v>214</v>
      </c>
      <c r="G13" s="37"/>
      <c r="H13" s="37"/>
      <c r="I13" s="37"/>
      <c r="J13" s="37"/>
      <c r="K13" s="37"/>
      <c r="L13" s="51">
        <f>L12/K12-1</f>
        <v>0.82352941176470607</v>
      </c>
      <c r="M13" s="51">
        <f>M12/L12-1</f>
        <v>0.93548387096774155</v>
      </c>
      <c r="N13" s="51">
        <f>N12/M12-1</f>
        <v>0.34999999999999987</v>
      </c>
      <c r="O13" s="51">
        <f>O12/N12-1</f>
        <v>1.2222222222222223</v>
      </c>
      <c r="P13" s="51">
        <f>P12/O12-1</f>
        <v>0.16666666666666674</v>
      </c>
      <c r="Q13" s="51"/>
    </row>
    <row r="14" spans="1:28" x14ac:dyDescent="0.25">
      <c r="E14" s="12"/>
      <c r="F14" s="10"/>
      <c r="G14" s="37"/>
      <c r="H14" s="37"/>
      <c r="I14" s="37"/>
      <c r="J14" s="37"/>
      <c r="K14" s="37"/>
      <c r="L14" s="51"/>
      <c r="M14" s="51"/>
      <c r="N14" s="51"/>
      <c r="O14" s="51"/>
      <c r="P14" s="51"/>
      <c r="Q14" s="51"/>
    </row>
    <row r="15" spans="1:28" x14ac:dyDescent="0.25">
      <c r="D15" s="4" t="s">
        <v>250</v>
      </c>
      <c r="E15" s="12"/>
      <c r="F15" s="10">
        <v>1</v>
      </c>
      <c r="G15" s="37"/>
      <c r="H15" s="37"/>
      <c r="I15" s="37"/>
      <c r="J15" s="37"/>
      <c r="K15" s="37"/>
      <c r="L15" s="51"/>
      <c r="M15" s="51"/>
      <c r="N15" s="51"/>
      <c r="O15" s="51"/>
      <c r="P15" s="51"/>
      <c r="Q15" s="51"/>
    </row>
    <row r="16" spans="1:28" x14ac:dyDescent="0.25">
      <c r="E16" s="12"/>
      <c r="F16" s="10"/>
      <c r="G16" s="37"/>
      <c r="H16" s="37"/>
      <c r="I16" s="37"/>
      <c r="J16" s="37"/>
      <c r="K16" s="37"/>
      <c r="L16" s="51"/>
      <c r="M16" s="51"/>
      <c r="N16" s="51"/>
      <c r="O16" s="51"/>
      <c r="P16" s="51"/>
      <c r="Q16" s="51"/>
    </row>
    <row r="17" spans="2:28" x14ac:dyDescent="0.25">
      <c r="D17" s="4" t="s">
        <v>237</v>
      </c>
      <c r="E17" s="12"/>
      <c r="F17" s="10" t="s">
        <v>214</v>
      </c>
      <c r="G17" s="37"/>
      <c r="H17" s="37"/>
      <c r="I17" s="37"/>
      <c r="J17" s="37"/>
      <c r="K17" s="37"/>
      <c r="L17" s="51"/>
      <c r="M17" s="51"/>
      <c r="N17" s="51"/>
      <c r="O17" s="51"/>
      <c r="P17" s="51"/>
      <c r="Q17" s="51">
        <v>0.05</v>
      </c>
      <c r="R17" s="51">
        <v>0.1</v>
      </c>
      <c r="S17" s="51">
        <v>0.15</v>
      </c>
      <c r="T17" s="51">
        <v>0.15</v>
      </c>
      <c r="U17" s="51">
        <v>0.15</v>
      </c>
      <c r="V17" s="51">
        <v>0.1</v>
      </c>
      <c r="W17" s="51">
        <v>0.1</v>
      </c>
      <c r="X17" s="51">
        <v>0.1</v>
      </c>
      <c r="Y17" s="51">
        <v>0.1</v>
      </c>
      <c r="Z17" s="51">
        <v>0.1</v>
      </c>
      <c r="AA17" s="51">
        <v>0.1</v>
      </c>
      <c r="AB17" s="51">
        <v>0.1</v>
      </c>
    </row>
    <row r="18" spans="2:28" x14ac:dyDescent="0.25">
      <c r="D18" s="4" t="s">
        <v>238</v>
      </c>
      <c r="E18" s="12"/>
      <c r="F18" s="10" t="s">
        <v>214</v>
      </c>
      <c r="G18" s="37"/>
      <c r="H18" s="37"/>
      <c r="I18" s="37"/>
      <c r="J18" s="37"/>
      <c r="K18" s="37"/>
      <c r="L18" s="51"/>
      <c r="M18" s="51"/>
      <c r="N18" s="51"/>
      <c r="O18" s="51"/>
      <c r="P18" s="51"/>
      <c r="Q18" s="51">
        <v>-0.1</v>
      </c>
      <c r="R18" s="51">
        <v>0.05</v>
      </c>
      <c r="S18" s="51">
        <v>0.05</v>
      </c>
      <c r="T18" s="51">
        <v>0.05</v>
      </c>
      <c r="U18" s="51">
        <v>0.05</v>
      </c>
      <c r="V18" s="51">
        <v>0.05</v>
      </c>
      <c r="W18" s="51">
        <v>0.05</v>
      </c>
      <c r="X18" s="51">
        <v>0.05</v>
      </c>
      <c r="Y18" s="51">
        <v>0.05</v>
      </c>
      <c r="Z18" s="51">
        <v>0.05</v>
      </c>
      <c r="AA18" s="51">
        <v>0.05</v>
      </c>
      <c r="AB18" s="51">
        <v>0.05</v>
      </c>
    </row>
    <row r="19" spans="2:28" x14ac:dyDescent="0.25">
      <c r="D19" s="4" t="s">
        <v>239</v>
      </c>
      <c r="E19" s="12"/>
      <c r="F19" s="10" t="s">
        <v>214</v>
      </c>
      <c r="G19" s="37"/>
      <c r="H19" s="37"/>
      <c r="I19" s="37"/>
      <c r="J19" s="37"/>
      <c r="K19" s="37"/>
      <c r="L19" s="37"/>
      <c r="M19" s="37"/>
      <c r="N19" s="37"/>
      <c r="O19" s="37"/>
      <c r="P19" s="37"/>
      <c r="Q19" s="38">
        <v>0.1</v>
      </c>
      <c r="R19" s="38">
        <v>0.15</v>
      </c>
      <c r="S19" s="38">
        <v>0.2</v>
      </c>
      <c r="T19" s="38">
        <v>0.2</v>
      </c>
      <c r="U19" s="38">
        <v>0.2</v>
      </c>
      <c r="V19" s="38">
        <v>0.2</v>
      </c>
      <c r="W19" s="38">
        <v>0.2</v>
      </c>
      <c r="X19" s="38">
        <v>0.2</v>
      </c>
      <c r="Y19" s="38">
        <v>0.2</v>
      </c>
      <c r="Z19" s="38">
        <v>0.2</v>
      </c>
      <c r="AA19" s="38">
        <v>0.2</v>
      </c>
      <c r="AB19" s="38">
        <v>0.2</v>
      </c>
    </row>
    <row r="20" spans="2:28" x14ac:dyDescent="0.25">
      <c r="D20" s="4" t="s">
        <v>240</v>
      </c>
      <c r="E20" s="12"/>
      <c r="F20" s="10" t="s">
        <v>214</v>
      </c>
      <c r="G20" s="37"/>
      <c r="H20" s="37"/>
      <c r="I20" s="37"/>
      <c r="J20" s="37"/>
      <c r="K20" s="37"/>
      <c r="L20" s="37"/>
      <c r="M20" s="37"/>
      <c r="N20" s="37"/>
      <c r="O20" s="37"/>
      <c r="P20" s="37"/>
      <c r="Q20" s="38">
        <v>-0.1</v>
      </c>
      <c r="R20" s="38">
        <v>-0.05</v>
      </c>
      <c r="S20" s="38">
        <v>0</v>
      </c>
      <c r="T20" s="38">
        <v>0.05</v>
      </c>
      <c r="U20" s="38">
        <v>0.05</v>
      </c>
      <c r="V20" s="38">
        <v>0.05</v>
      </c>
      <c r="W20" s="38">
        <v>0.05</v>
      </c>
      <c r="X20" s="38">
        <v>0.05</v>
      </c>
      <c r="Y20" s="38">
        <v>0.05</v>
      </c>
      <c r="Z20" s="38">
        <v>0.05</v>
      </c>
      <c r="AA20" s="38">
        <v>0.05</v>
      </c>
      <c r="AB20" s="38">
        <v>0.05</v>
      </c>
    </row>
    <row r="21" spans="2:28" x14ac:dyDescent="0.25">
      <c r="D21" s="4" t="s">
        <v>241</v>
      </c>
      <c r="E21" s="12"/>
      <c r="F21" s="10" t="s">
        <v>214</v>
      </c>
      <c r="G21" s="37"/>
      <c r="H21" s="37"/>
      <c r="I21" s="37"/>
      <c r="J21" s="37"/>
      <c r="K21" s="37"/>
      <c r="L21" s="37"/>
      <c r="M21" s="37"/>
      <c r="N21" s="37"/>
      <c r="O21" s="37"/>
      <c r="P21" s="37"/>
      <c r="Q21" s="38">
        <v>-0.1</v>
      </c>
      <c r="R21" s="38">
        <v>-0.05</v>
      </c>
      <c r="S21" s="38">
        <v>0</v>
      </c>
      <c r="T21" s="38">
        <v>0.1</v>
      </c>
      <c r="U21" s="38">
        <v>0.15</v>
      </c>
      <c r="V21" s="38">
        <v>0.15</v>
      </c>
      <c r="W21" s="38">
        <v>0.15</v>
      </c>
      <c r="X21" s="38">
        <v>0.15</v>
      </c>
      <c r="Y21" s="38">
        <v>0.15</v>
      </c>
      <c r="Z21" s="38">
        <v>0.15</v>
      </c>
      <c r="AA21" s="38">
        <v>0.15</v>
      </c>
      <c r="AB21" s="38">
        <v>0.15</v>
      </c>
    </row>
    <row r="22" spans="2:28" x14ac:dyDescent="0.25">
      <c r="E22" s="12"/>
      <c r="F22" s="10"/>
      <c r="G22" s="37"/>
      <c r="H22" s="37"/>
      <c r="I22" s="37"/>
      <c r="J22" s="37"/>
      <c r="K22" s="37"/>
      <c r="L22" s="37"/>
      <c r="M22" s="37"/>
      <c r="N22" s="37"/>
      <c r="O22" s="37"/>
      <c r="P22" s="37"/>
      <c r="Q22" s="38"/>
      <c r="R22" s="38"/>
      <c r="S22" s="38"/>
      <c r="T22" s="38"/>
      <c r="U22" s="38"/>
      <c r="V22" s="38"/>
      <c r="W22" s="38"/>
      <c r="X22" s="38"/>
      <c r="Y22" s="38"/>
      <c r="Z22" s="38"/>
      <c r="AA22" s="38"/>
      <c r="AB22" s="38"/>
    </row>
    <row r="23" spans="2:28" x14ac:dyDescent="0.25">
      <c r="E23" s="12"/>
      <c r="F23" s="10"/>
      <c r="G23" s="37"/>
      <c r="H23" s="37"/>
      <c r="I23" s="37"/>
      <c r="J23" s="37"/>
      <c r="K23" s="37"/>
      <c r="L23" s="37"/>
      <c r="M23" s="37"/>
      <c r="N23" s="37"/>
      <c r="O23" s="37"/>
      <c r="P23" s="37"/>
      <c r="Q23" s="38"/>
      <c r="R23" s="38"/>
      <c r="S23" s="38"/>
      <c r="T23" s="38"/>
      <c r="U23" s="38"/>
      <c r="V23" s="38"/>
      <c r="W23" s="38"/>
      <c r="X23" s="38"/>
      <c r="Y23" s="38"/>
      <c r="Z23" s="38"/>
      <c r="AA23" s="38"/>
      <c r="AB23" s="38"/>
    </row>
    <row r="24" spans="2:28" x14ac:dyDescent="0.25">
      <c r="E24" s="12"/>
      <c r="F24" s="10"/>
      <c r="G24" s="37"/>
      <c r="H24" s="37"/>
      <c r="I24" s="37"/>
      <c r="J24" s="37"/>
      <c r="K24" s="37"/>
      <c r="L24" s="37"/>
      <c r="M24" s="37"/>
      <c r="N24" s="37"/>
      <c r="O24" s="37"/>
      <c r="P24" s="37"/>
    </row>
    <row r="25" spans="2:28" x14ac:dyDescent="0.25">
      <c r="B25" s="23" t="s">
        <v>242</v>
      </c>
      <c r="E25" s="12"/>
      <c r="F25" s="10"/>
      <c r="G25" s="37"/>
      <c r="H25" s="37"/>
      <c r="I25" s="37"/>
      <c r="J25" s="37"/>
      <c r="K25" s="37"/>
      <c r="L25" s="37"/>
      <c r="M25" s="37"/>
      <c r="N25" s="37"/>
      <c r="O25" s="37"/>
      <c r="P25" s="37"/>
    </row>
    <row r="26" spans="2:28" x14ac:dyDescent="0.25">
      <c r="C26" s="4" t="s">
        <v>263</v>
      </c>
      <c r="E26" s="12"/>
      <c r="F26" s="10" t="s">
        <v>211</v>
      </c>
      <c r="G26" s="37"/>
      <c r="H26" s="37"/>
      <c r="I26" s="37"/>
      <c r="J26" s="37"/>
      <c r="K26" s="49">
        <v>1700</v>
      </c>
      <c r="L26" s="49">
        <v>3100</v>
      </c>
      <c r="M26" s="49">
        <v>6000</v>
      </c>
      <c r="N26" s="49">
        <v>8100</v>
      </c>
      <c r="O26" s="49">
        <v>18000</v>
      </c>
      <c r="P26" s="49">
        <v>29000</v>
      </c>
      <c r="Q26" s="50"/>
    </row>
    <row r="27" spans="2:28" x14ac:dyDescent="0.25">
      <c r="C27" s="4" t="s">
        <v>243</v>
      </c>
      <c r="E27" s="12"/>
      <c r="F27" s="10" t="s">
        <v>211</v>
      </c>
      <c r="G27" s="37"/>
      <c r="H27" s="37"/>
      <c r="I27" s="37"/>
      <c r="J27" s="37"/>
      <c r="K27" s="37"/>
      <c r="L27" s="49">
        <f>L26-K26</f>
        <v>1400</v>
      </c>
      <c r="M27" s="49">
        <f>M26-L26</f>
        <v>2900</v>
      </c>
      <c r="N27" s="49">
        <f>N26-M26</f>
        <v>2100</v>
      </c>
      <c r="O27" s="49">
        <f>O26-N26</f>
        <v>9900</v>
      </c>
      <c r="P27" s="49">
        <f>P26-O26</f>
        <v>11000</v>
      </c>
      <c r="Q27" s="49"/>
    </row>
    <row r="28" spans="2:28" x14ac:dyDescent="0.25">
      <c r="D28" s="4" t="s">
        <v>247</v>
      </c>
      <c r="E28" s="12"/>
      <c r="F28" s="10">
        <v>1</v>
      </c>
      <c r="G28" s="37"/>
      <c r="H28" s="37"/>
      <c r="I28" s="37"/>
      <c r="J28" s="37"/>
      <c r="K28" s="37"/>
      <c r="L28" s="37"/>
      <c r="M28" s="37"/>
      <c r="N28" s="37"/>
      <c r="O28" s="37"/>
      <c r="P28" s="37"/>
    </row>
    <row r="29" spans="2:28" x14ac:dyDescent="0.25">
      <c r="E29" s="12"/>
      <c r="F29" s="10"/>
      <c r="G29" s="37"/>
      <c r="H29" s="37"/>
      <c r="I29" s="37"/>
      <c r="J29" s="37"/>
      <c r="K29" s="37"/>
      <c r="L29" s="37"/>
      <c r="M29" s="37"/>
      <c r="N29" s="37"/>
      <c r="O29" s="37"/>
      <c r="P29" s="37"/>
    </row>
    <row r="30" spans="2:28" x14ac:dyDescent="0.25">
      <c r="D30" s="4" t="s">
        <v>237</v>
      </c>
      <c r="E30" s="12"/>
      <c r="F30" s="10" t="s">
        <v>211</v>
      </c>
      <c r="G30" s="37"/>
      <c r="H30" s="37"/>
      <c r="I30" s="37"/>
      <c r="J30" s="37"/>
      <c r="K30" s="37"/>
      <c r="L30" s="37"/>
      <c r="M30" s="37"/>
      <c r="N30" s="37"/>
      <c r="O30" s="37"/>
      <c r="P30" s="37"/>
      <c r="Q30" s="50">
        <v>10000</v>
      </c>
      <c r="R30" s="50">
        <v>5000</v>
      </c>
      <c r="S30" s="50">
        <v>3000</v>
      </c>
    </row>
    <row r="31" spans="2:28" x14ac:dyDescent="0.25">
      <c r="D31" s="4" t="s">
        <v>248</v>
      </c>
      <c r="E31" s="12"/>
      <c r="F31" s="10" t="s">
        <v>211</v>
      </c>
      <c r="G31" s="37"/>
      <c r="H31" s="37"/>
      <c r="I31" s="37"/>
      <c r="J31" s="37"/>
      <c r="K31" s="37"/>
      <c r="L31" s="37"/>
      <c r="M31" s="37"/>
      <c r="N31" s="37"/>
      <c r="O31" s="37"/>
      <c r="P31" s="37"/>
      <c r="Q31" s="50">
        <v>12000</v>
      </c>
      <c r="R31" s="50">
        <v>10000</v>
      </c>
      <c r="S31" s="50">
        <v>5000</v>
      </c>
    </row>
    <row r="32" spans="2:28" x14ac:dyDescent="0.25">
      <c r="D32" s="4" t="s">
        <v>249</v>
      </c>
      <c r="E32" s="12"/>
      <c r="F32" s="10" t="s">
        <v>211</v>
      </c>
      <c r="G32" s="37"/>
      <c r="H32" s="37"/>
      <c r="I32" s="37"/>
      <c r="J32" s="37"/>
      <c r="K32" s="37"/>
      <c r="L32" s="37"/>
      <c r="M32" s="37"/>
      <c r="N32" s="37"/>
      <c r="O32" s="37"/>
      <c r="P32" s="37"/>
      <c r="Q32" s="50">
        <v>5000</v>
      </c>
      <c r="R32" s="50">
        <v>2000</v>
      </c>
      <c r="S32" s="50">
        <v>2000</v>
      </c>
    </row>
    <row r="33" spans="2:19" x14ac:dyDescent="0.25">
      <c r="E33" s="12"/>
      <c r="F33" s="10"/>
      <c r="G33" s="37"/>
      <c r="H33" s="37"/>
      <c r="I33" s="37"/>
      <c r="J33" s="37"/>
      <c r="K33" s="37"/>
      <c r="L33" s="37"/>
      <c r="M33" s="37"/>
      <c r="N33" s="37"/>
      <c r="O33" s="37"/>
      <c r="P33" s="37"/>
    </row>
    <row r="34" spans="2:19" x14ac:dyDescent="0.25">
      <c r="E34" s="12"/>
      <c r="F34" s="10"/>
      <c r="G34" s="37"/>
      <c r="H34" s="37"/>
      <c r="I34" s="37"/>
      <c r="J34" s="37"/>
      <c r="K34" s="37"/>
      <c r="L34" s="37"/>
      <c r="M34" s="37"/>
      <c r="N34" s="37"/>
      <c r="O34" s="37"/>
      <c r="P34" s="37"/>
    </row>
    <row r="35" spans="2:19" x14ac:dyDescent="0.25">
      <c r="E35" s="12"/>
      <c r="F35" s="10"/>
      <c r="G35" s="37"/>
      <c r="H35" s="37"/>
      <c r="I35" s="37"/>
      <c r="J35" s="37"/>
      <c r="K35" s="37"/>
      <c r="L35" s="37"/>
      <c r="M35" s="37"/>
      <c r="N35" s="37"/>
      <c r="O35" s="37"/>
      <c r="P35" s="37"/>
    </row>
    <row r="36" spans="2:19" x14ac:dyDescent="0.25">
      <c r="B36" s="23" t="s">
        <v>251</v>
      </c>
      <c r="E36" s="12"/>
      <c r="F36" s="10"/>
      <c r="G36" s="37"/>
      <c r="H36" s="37"/>
      <c r="I36" s="37"/>
      <c r="J36" s="37"/>
      <c r="K36" s="37"/>
      <c r="L36" s="37"/>
      <c r="M36" s="37"/>
      <c r="N36" s="37"/>
      <c r="O36" s="37"/>
      <c r="P36" s="37"/>
    </row>
    <row r="37" spans="2:19" x14ac:dyDescent="0.25">
      <c r="C37" s="7"/>
      <c r="D37" s="4" t="s">
        <v>264</v>
      </c>
      <c r="F37" s="7" t="s">
        <v>211</v>
      </c>
      <c r="H37" s="33">
        <v>30</v>
      </c>
      <c r="I37" s="33">
        <v>60</v>
      </c>
      <c r="J37" s="33">
        <v>150</v>
      </c>
      <c r="K37" s="33">
        <v>270</v>
      </c>
      <c r="L37" s="33">
        <v>540</v>
      </c>
      <c r="M37" s="33">
        <v>1000</v>
      </c>
      <c r="N37" s="33">
        <v>1100</v>
      </c>
      <c r="O37" s="33">
        <v>1800</v>
      </c>
      <c r="P37" s="33">
        <v>2400</v>
      </c>
      <c r="Q37" s="33"/>
    </row>
    <row r="38" spans="2:19" x14ac:dyDescent="0.25">
      <c r="C38" s="7"/>
      <c r="D38" s="4" t="s">
        <v>201</v>
      </c>
      <c r="F38" s="7" t="s">
        <v>211</v>
      </c>
      <c r="H38" s="33">
        <f>H37</f>
        <v>30</v>
      </c>
      <c r="I38" s="33">
        <f t="shared" ref="I38:P38" si="0">I37-H37</f>
        <v>30</v>
      </c>
      <c r="J38" s="33">
        <f t="shared" si="0"/>
        <v>90</v>
      </c>
      <c r="K38" s="33">
        <f t="shared" si="0"/>
        <v>120</v>
      </c>
      <c r="L38" s="33">
        <f t="shared" si="0"/>
        <v>270</v>
      </c>
      <c r="M38" s="33">
        <f t="shared" si="0"/>
        <v>460</v>
      </c>
      <c r="N38" s="33">
        <f t="shared" si="0"/>
        <v>100</v>
      </c>
      <c r="O38" s="33">
        <f t="shared" si="0"/>
        <v>700</v>
      </c>
      <c r="P38" s="33">
        <f t="shared" si="0"/>
        <v>600</v>
      </c>
      <c r="Q38" s="33">
        <v>0</v>
      </c>
      <c r="R38" s="33">
        <v>0</v>
      </c>
      <c r="S38" s="33">
        <v>0</v>
      </c>
    </row>
    <row r="39" spans="2:19" x14ac:dyDescent="0.25">
      <c r="C39" s="7"/>
      <c r="D39" s="4" t="s">
        <v>236</v>
      </c>
      <c r="F39" s="7" t="s">
        <v>257</v>
      </c>
      <c r="H39" s="33"/>
      <c r="I39" s="53">
        <f t="shared" ref="I39:P39" si="1">I38/H37</f>
        <v>1</v>
      </c>
      <c r="J39" s="53">
        <f t="shared" si="1"/>
        <v>1.5</v>
      </c>
      <c r="K39" s="53">
        <f t="shared" si="1"/>
        <v>0.8</v>
      </c>
      <c r="L39" s="53">
        <f t="shared" si="1"/>
        <v>1</v>
      </c>
      <c r="M39" s="53">
        <f t="shared" si="1"/>
        <v>0.85185185185185186</v>
      </c>
      <c r="N39" s="53">
        <f t="shared" si="1"/>
        <v>0.1</v>
      </c>
      <c r="O39" s="53">
        <f t="shared" si="1"/>
        <v>0.63636363636363635</v>
      </c>
      <c r="P39" s="53">
        <f t="shared" si="1"/>
        <v>0.33333333333333331</v>
      </c>
      <c r="Q39" s="33"/>
      <c r="R39" s="33"/>
      <c r="S39" s="33"/>
    </row>
    <row r="40" spans="2:19" x14ac:dyDescent="0.25">
      <c r="E40" s="12"/>
      <c r="F40" s="10"/>
      <c r="G40" s="37"/>
      <c r="H40" s="37"/>
      <c r="I40" s="37"/>
      <c r="J40" s="37"/>
      <c r="K40" s="37"/>
      <c r="L40" s="37"/>
      <c r="M40" s="37"/>
      <c r="N40" s="37"/>
      <c r="O40" s="37"/>
      <c r="P40" s="37"/>
    </row>
    <row r="41" spans="2:19" x14ac:dyDescent="0.25">
      <c r="B41" s="23" t="s">
        <v>253</v>
      </c>
      <c r="E41" s="12"/>
    </row>
    <row r="42" spans="2:19" x14ac:dyDescent="0.25">
      <c r="D42" s="4" t="s">
        <v>254</v>
      </c>
      <c r="E42" s="12"/>
      <c r="F42" s="10" t="s">
        <v>214</v>
      </c>
      <c r="G42" s="37"/>
      <c r="H42" s="37" t="b">
        <f t="shared" ref="H42:P42" si="2">IFERROR(H37/H26,FALSE)</f>
        <v>0</v>
      </c>
      <c r="I42" s="51" t="b">
        <f t="shared" si="2"/>
        <v>0</v>
      </c>
      <c r="J42" s="51" t="b">
        <f t="shared" si="2"/>
        <v>0</v>
      </c>
      <c r="K42" s="51">
        <f t="shared" si="2"/>
        <v>0.1588235294117647</v>
      </c>
      <c r="L42" s="51">
        <f t="shared" si="2"/>
        <v>0.17419354838709677</v>
      </c>
      <c r="M42" s="51">
        <f t="shared" si="2"/>
        <v>0.16666666666666666</v>
      </c>
      <c r="N42" s="51">
        <f t="shared" si="2"/>
        <v>0.13580246913580246</v>
      </c>
      <c r="O42" s="51">
        <f t="shared" si="2"/>
        <v>0.1</v>
      </c>
      <c r="P42" s="51">
        <f t="shared" si="2"/>
        <v>8.2758620689655171E-2</v>
      </c>
    </row>
    <row r="43" spans="2:19" x14ac:dyDescent="0.25">
      <c r="E43" s="12"/>
      <c r="F43" s="10"/>
      <c r="G43" s="37"/>
      <c r="H43" s="37"/>
      <c r="I43" s="37"/>
      <c r="J43" s="37"/>
      <c r="K43" s="37"/>
      <c r="L43" s="37"/>
      <c r="M43" s="37"/>
      <c r="N43" s="37"/>
      <c r="O43" s="37"/>
      <c r="P43" s="37"/>
    </row>
    <row r="44" spans="2:19" x14ac:dyDescent="0.25">
      <c r="B44" s="7"/>
      <c r="C44" s="4" t="s">
        <v>252</v>
      </c>
      <c r="E44" s="12"/>
      <c r="F44" s="10"/>
      <c r="G44" s="37"/>
      <c r="H44" s="37"/>
      <c r="I44" s="37"/>
      <c r="J44" s="37"/>
      <c r="K44" s="37"/>
      <c r="L44" s="37"/>
      <c r="M44" s="37"/>
      <c r="N44" s="37"/>
      <c r="O44" s="37"/>
      <c r="P44" s="37"/>
    </row>
    <row r="45" spans="2:19" x14ac:dyDescent="0.25">
      <c r="B45" s="7"/>
      <c r="D45" s="4" t="s">
        <v>187</v>
      </c>
      <c r="E45" s="12"/>
      <c r="F45" s="10" t="s">
        <v>211</v>
      </c>
      <c r="G45" s="33">
        <f t="shared" ref="G45:P45" si="3">G171</f>
        <v>0.10000000149011612</v>
      </c>
      <c r="H45" s="33">
        <f t="shared" si="3"/>
        <v>4.9000000953674316</v>
      </c>
      <c r="I45" s="33">
        <f t="shared" si="3"/>
        <v>25.899999618530273</v>
      </c>
      <c r="J45" s="33">
        <f t="shared" si="3"/>
        <v>49.799999237060547</v>
      </c>
      <c r="K45" s="33">
        <f t="shared" si="3"/>
        <v>121.09999847412109</v>
      </c>
      <c r="L45" s="33">
        <f t="shared" si="3"/>
        <v>358.79998779296875</v>
      </c>
      <c r="M45" s="33">
        <f t="shared" si="3"/>
        <v>459.39999389648437</v>
      </c>
      <c r="N45" s="33">
        <f t="shared" si="3"/>
        <v>675.0999755859375</v>
      </c>
      <c r="O45" s="33">
        <f t="shared" si="3"/>
        <v>1521.9000244140625</v>
      </c>
      <c r="P45" s="33">
        <f t="shared" si="3"/>
        <v>2014.5999755859375</v>
      </c>
    </row>
    <row r="46" spans="2:19" x14ac:dyDescent="0.25">
      <c r="B46" s="7"/>
      <c r="D46" s="4" t="s">
        <v>198</v>
      </c>
      <c r="E46" s="12"/>
      <c r="F46" s="10" t="s">
        <v>211</v>
      </c>
      <c r="G46" s="33">
        <f t="shared" ref="G46:P46" si="4">G172</f>
        <v>0.80000001192092896</v>
      </c>
      <c r="H46" s="33">
        <f t="shared" si="4"/>
        <v>1.5</v>
      </c>
      <c r="I46" s="33">
        <f t="shared" si="4"/>
        <v>3.5999999046325684</v>
      </c>
      <c r="J46" s="33">
        <f t="shared" si="4"/>
        <v>17.899999618530273</v>
      </c>
      <c r="K46" s="33">
        <f t="shared" si="4"/>
        <v>38.5</v>
      </c>
      <c r="L46" s="33">
        <f t="shared" si="4"/>
        <v>4.5</v>
      </c>
      <c r="M46" s="33">
        <f t="shared" si="4"/>
        <v>35</v>
      </c>
      <c r="N46" s="33">
        <f t="shared" si="4"/>
        <v>6.8000001907348633</v>
      </c>
      <c r="O46" s="33">
        <f t="shared" si="4"/>
        <v>17.100000381469727</v>
      </c>
      <c r="P46" s="33">
        <f t="shared" si="4"/>
        <v>51.599998474121094</v>
      </c>
    </row>
    <row r="47" spans="2:19" x14ac:dyDescent="0.25">
      <c r="E47" s="12"/>
      <c r="F47" s="10"/>
      <c r="G47" s="37"/>
      <c r="H47" s="37"/>
      <c r="I47" s="37"/>
      <c r="J47" s="37"/>
      <c r="K47" s="37"/>
      <c r="L47" s="37"/>
      <c r="M47" s="37"/>
      <c r="N47" s="37"/>
      <c r="O47" s="37"/>
      <c r="P47" s="37"/>
    </row>
    <row r="48" spans="2:19" x14ac:dyDescent="0.25">
      <c r="C48" s="4" t="s">
        <v>199</v>
      </c>
      <c r="H48" s="32"/>
      <c r="I48" s="32"/>
      <c r="J48" s="32"/>
      <c r="K48" s="32"/>
      <c r="L48" s="32"/>
      <c r="M48" s="32"/>
      <c r="N48" s="32"/>
      <c r="O48" s="32"/>
      <c r="P48" s="32"/>
    </row>
    <row r="49" spans="3:28" x14ac:dyDescent="0.25">
      <c r="D49" s="4" t="s">
        <v>187</v>
      </c>
      <c r="H49" s="36">
        <f t="shared" ref="H49:P49" si="5">H45/G45-1</f>
        <v>48.000000223517418</v>
      </c>
      <c r="I49" s="36">
        <f t="shared" si="5"/>
        <v>4.2857141049888359</v>
      </c>
      <c r="J49" s="36">
        <f t="shared" si="5"/>
        <v>0.92277992164258205</v>
      </c>
      <c r="K49" s="36">
        <f t="shared" si="5"/>
        <v>1.4317269142446083</v>
      </c>
      <c r="L49" s="36">
        <f t="shared" si="5"/>
        <v>1.9628405641115165</v>
      </c>
      <c r="M49" s="36">
        <f t="shared" si="5"/>
        <v>0.28037906779852739</v>
      </c>
      <c r="N49" s="36">
        <f t="shared" si="5"/>
        <v>0.46952543438225725</v>
      </c>
      <c r="O49" s="36">
        <f t="shared" si="5"/>
        <v>1.254332809141586</v>
      </c>
      <c r="P49" s="36">
        <f t="shared" si="5"/>
        <v>0.32374002448785455</v>
      </c>
    </row>
    <row r="50" spans="3:28" x14ac:dyDescent="0.25">
      <c r="D50" s="4" t="s">
        <v>198</v>
      </c>
      <c r="H50" s="36">
        <f t="shared" ref="H50:P50" si="6">H46/G46-1</f>
        <v>0.87499997206032321</v>
      </c>
      <c r="I50" s="36">
        <f t="shared" si="6"/>
        <v>1.3999999364217124</v>
      </c>
      <c r="J50" s="36">
        <f t="shared" si="6"/>
        <v>3.9722222479773164</v>
      </c>
      <c r="K50" s="36">
        <f t="shared" si="6"/>
        <v>1.1508380346636646</v>
      </c>
      <c r="L50" s="36">
        <f t="shared" si="6"/>
        <v>-0.88311688311688308</v>
      </c>
      <c r="M50" s="36">
        <f t="shared" si="6"/>
        <v>6.7777777777777777</v>
      </c>
      <c r="N50" s="36">
        <f t="shared" si="6"/>
        <v>-0.80571428026471814</v>
      </c>
      <c r="O50" s="36">
        <f t="shared" si="6"/>
        <v>1.5147058679158305</v>
      </c>
      <c r="P50" s="36">
        <f t="shared" si="6"/>
        <v>2.0175437031005568</v>
      </c>
    </row>
    <row r="51" spans="3:28" x14ac:dyDescent="0.25">
      <c r="E51" s="12"/>
      <c r="F51" s="10"/>
      <c r="G51" s="37"/>
      <c r="H51" s="37"/>
      <c r="I51" s="37"/>
      <c r="J51" s="37"/>
      <c r="K51" s="37"/>
      <c r="L51" s="37"/>
      <c r="M51" s="37"/>
      <c r="N51" s="37"/>
      <c r="O51" s="37"/>
      <c r="P51" s="37"/>
    </row>
    <row r="52" spans="3:28" x14ac:dyDescent="0.25">
      <c r="D52" s="4" t="s">
        <v>255</v>
      </c>
      <c r="E52" s="12"/>
      <c r="F52" s="10"/>
      <c r="G52" s="37"/>
      <c r="H52" s="51" t="b">
        <f t="shared" ref="H52:AB52" si="7">IFERROR(H45/H12,FALSE)</f>
        <v>0</v>
      </c>
      <c r="I52" s="51" t="b">
        <f t="shared" si="7"/>
        <v>0</v>
      </c>
      <c r="J52" s="51" t="b">
        <f t="shared" si="7"/>
        <v>0</v>
      </c>
      <c r="K52" s="51">
        <f t="shared" si="7"/>
        <v>7.123529322007123E-2</v>
      </c>
      <c r="L52" s="51">
        <f t="shared" si="7"/>
        <v>0.11574193154611893</v>
      </c>
      <c r="M52" s="51">
        <f t="shared" si="7"/>
        <v>7.6566665649414056E-2</v>
      </c>
      <c r="N52" s="51">
        <f t="shared" si="7"/>
        <v>8.3345675998263896E-2</v>
      </c>
      <c r="O52" s="51">
        <f t="shared" si="7"/>
        <v>8.4550001356336807E-2</v>
      </c>
      <c r="P52" s="51">
        <f t="shared" si="7"/>
        <v>9.5933332170758931E-2</v>
      </c>
      <c r="Q52" s="51" t="b">
        <f t="shared" si="7"/>
        <v>0</v>
      </c>
      <c r="R52" s="51" t="b">
        <f t="shared" si="7"/>
        <v>0</v>
      </c>
      <c r="S52" s="51" t="b">
        <f t="shared" si="7"/>
        <v>0</v>
      </c>
      <c r="T52" s="51" t="b">
        <f t="shared" si="7"/>
        <v>0</v>
      </c>
      <c r="U52" s="51" t="b">
        <f t="shared" si="7"/>
        <v>0</v>
      </c>
      <c r="V52" s="51" t="b">
        <f t="shared" si="7"/>
        <v>0</v>
      </c>
      <c r="W52" s="51" t="b">
        <f t="shared" si="7"/>
        <v>0</v>
      </c>
      <c r="X52" s="51" t="b">
        <f t="shared" si="7"/>
        <v>0</v>
      </c>
      <c r="Y52" s="51" t="b">
        <f t="shared" si="7"/>
        <v>0</v>
      </c>
      <c r="Z52" s="51" t="b">
        <f t="shared" si="7"/>
        <v>0</v>
      </c>
      <c r="AA52" s="51" t="b">
        <f t="shared" si="7"/>
        <v>0</v>
      </c>
      <c r="AB52" s="51" t="b">
        <f t="shared" si="7"/>
        <v>0</v>
      </c>
    </row>
    <row r="53" spans="3:28" x14ac:dyDescent="0.25">
      <c r="E53" s="12"/>
      <c r="F53" s="10"/>
      <c r="G53" s="37"/>
      <c r="H53" s="37"/>
      <c r="I53" s="37"/>
      <c r="J53" s="37"/>
      <c r="K53" s="37"/>
      <c r="L53" s="37"/>
      <c r="M53" s="37"/>
      <c r="N53" s="37"/>
      <c r="O53" s="37"/>
      <c r="P53" s="37"/>
    </row>
    <row r="54" spans="3:28" x14ac:dyDescent="0.25">
      <c r="D54" s="4" t="s">
        <v>258</v>
      </c>
      <c r="E54" s="12"/>
      <c r="F54" s="10" t="s">
        <v>259</v>
      </c>
      <c r="G54" s="37">
        <v>2015</v>
      </c>
      <c r="H54" s="37"/>
      <c r="I54" s="37"/>
      <c r="J54" s="37"/>
      <c r="K54" s="37"/>
      <c r="L54" s="37"/>
      <c r="M54" s="37"/>
      <c r="N54" s="37"/>
      <c r="O54" s="37"/>
      <c r="P54" s="37"/>
    </row>
    <row r="55" spans="3:28" x14ac:dyDescent="0.25">
      <c r="D55" s="4" t="s">
        <v>256</v>
      </c>
      <c r="E55" s="12"/>
      <c r="F55" s="10" t="s">
        <v>214</v>
      </c>
      <c r="G55" s="37"/>
      <c r="H55" s="37"/>
      <c r="I55" s="37"/>
      <c r="J55" s="37"/>
      <c r="K55" s="37"/>
      <c r="L55" s="37"/>
      <c r="M55" s="37"/>
      <c r="N55" s="37"/>
      <c r="O55" s="37"/>
      <c r="P55" s="37"/>
      <c r="T55" s="38">
        <v>0.06</v>
      </c>
      <c r="U55" s="38">
        <v>0.06</v>
      </c>
      <c r="V55" s="38">
        <v>0.06</v>
      </c>
      <c r="W55" s="38">
        <v>0.06</v>
      </c>
      <c r="X55" s="38">
        <v>0.06</v>
      </c>
      <c r="Y55" s="38">
        <v>0.06</v>
      </c>
      <c r="Z55" s="38">
        <v>0.06</v>
      </c>
      <c r="AA55" s="38">
        <v>0.06</v>
      </c>
      <c r="AB55" s="38">
        <v>0.06</v>
      </c>
    </row>
    <row r="56" spans="3:28" x14ac:dyDescent="0.25">
      <c r="E56" s="12"/>
      <c r="F56" s="10"/>
      <c r="G56" s="37"/>
      <c r="H56" s="37"/>
      <c r="I56" s="37"/>
      <c r="J56" s="37"/>
      <c r="K56" s="37"/>
      <c r="L56" s="37"/>
      <c r="M56" s="37"/>
      <c r="N56" s="37"/>
      <c r="O56" s="37"/>
      <c r="P56" s="37"/>
      <c r="T56" s="38"/>
      <c r="U56" s="38"/>
      <c r="V56" s="38"/>
      <c r="W56" s="38"/>
      <c r="X56" s="38"/>
      <c r="Y56" s="38"/>
      <c r="Z56" s="38"/>
      <c r="AA56" s="38"/>
      <c r="AB56" s="38"/>
    </row>
    <row r="57" spans="3:28" x14ac:dyDescent="0.25">
      <c r="C57" s="4" t="s">
        <v>260</v>
      </c>
      <c r="E57" s="12"/>
      <c r="F57" s="10"/>
      <c r="G57" s="37"/>
      <c r="H57" s="37"/>
      <c r="I57" s="37"/>
      <c r="J57" s="37"/>
      <c r="K57" s="37"/>
      <c r="L57" s="37"/>
      <c r="M57" s="37"/>
      <c r="N57" s="37"/>
      <c r="O57" s="37"/>
      <c r="P57" s="37"/>
      <c r="T57" s="38"/>
      <c r="U57" s="38"/>
      <c r="V57" s="38"/>
      <c r="W57" s="38"/>
      <c r="X57" s="38"/>
      <c r="Y57" s="38"/>
      <c r="Z57" s="38"/>
      <c r="AA57" s="38"/>
      <c r="AB57" s="38"/>
    </row>
    <row r="58" spans="3:28" x14ac:dyDescent="0.25">
      <c r="H58" s="32"/>
      <c r="I58" s="32"/>
      <c r="J58" s="32"/>
      <c r="K58" s="32"/>
      <c r="L58" s="32"/>
      <c r="M58" s="32"/>
      <c r="N58" s="32"/>
      <c r="O58" s="32"/>
      <c r="P58" s="32"/>
    </row>
    <row r="59" spans="3:28" x14ac:dyDescent="0.25">
      <c r="D59" s="4" t="s">
        <v>202</v>
      </c>
      <c r="F59" s="7" t="s">
        <v>210</v>
      </c>
      <c r="H59" s="32">
        <v>0.03</v>
      </c>
      <c r="I59" s="32">
        <v>0.03</v>
      </c>
      <c r="J59" s="32">
        <v>0.03</v>
      </c>
      <c r="K59" s="32">
        <v>0.03</v>
      </c>
      <c r="L59" s="32">
        <v>0.03</v>
      </c>
      <c r="M59" s="32">
        <v>0.03</v>
      </c>
      <c r="N59" s="32">
        <v>0.03</v>
      </c>
      <c r="O59" s="32">
        <v>0.03</v>
      </c>
      <c r="P59" s="32">
        <v>0.03</v>
      </c>
    </row>
    <row r="60" spans="3:28" x14ac:dyDescent="0.25">
      <c r="D60" s="4" t="s">
        <v>204</v>
      </c>
      <c r="F60" s="7" t="s">
        <v>208</v>
      </c>
      <c r="H60" s="32">
        <f t="shared" ref="H60:P60" si="8">H59*H37</f>
        <v>0.89999999999999991</v>
      </c>
      <c r="I60" s="32">
        <f t="shared" si="8"/>
        <v>1.7999999999999998</v>
      </c>
      <c r="J60" s="32">
        <f t="shared" si="8"/>
        <v>4.5</v>
      </c>
      <c r="K60" s="32">
        <f t="shared" si="8"/>
        <v>8.1</v>
      </c>
      <c r="L60" s="32">
        <f t="shared" si="8"/>
        <v>16.2</v>
      </c>
      <c r="M60" s="32">
        <f t="shared" si="8"/>
        <v>30</v>
      </c>
      <c r="N60" s="32">
        <f t="shared" si="8"/>
        <v>33</v>
      </c>
      <c r="O60" s="32">
        <f t="shared" si="8"/>
        <v>54</v>
      </c>
      <c r="P60" s="32">
        <f t="shared" si="8"/>
        <v>72</v>
      </c>
    </row>
    <row r="61" spans="3:28" x14ac:dyDescent="0.25">
      <c r="D61" s="4" t="s">
        <v>277</v>
      </c>
      <c r="F61" s="7" t="s">
        <v>210</v>
      </c>
      <c r="H61" s="32"/>
      <c r="I61" s="32"/>
      <c r="J61" s="32"/>
      <c r="K61" s="32"/>
      <c r="L61" s="32"/>
      <c r="M61" s="32"/>
      <c r="N61" s="32"/>
      <c r="O61" s="32"/>
      <c r="P61" s="32"/>
      <c r="Q61" s="7">
        <v>0.03</v>
      </c>
      <c r="R61" s="7">
        <f t="shared" ref="R61:AB61" si="9">Q61</f>
        <v>0.03</v>
      </c>
      <c r="S61" s="7">
        <f t="shared" si="9"/>
        <v>0.03</v>
      </c>
      <c r="T61" s="7">
        <f t="shared" si="9"/>
        <v>0.03</v>
      </c>
      <c r="U61" s="7">
        <f t="shared" si="9"/>
        <v>0.03</v>
      </c>
      <c r="V61" s="7">
        <f t="shared" si="9"/>
        <v>0.03</v>
      </c>
      <c r="W61" s="7">
        <f t="shared" si="9"/>
        <v>0.03</v>
      </c>
      <c r="X61" s="7">
        <f t="shared" si="9"/>
        <v>0.03</v>
      </c>
      <c r="Y61" s="7">
        <f t="shared" si="9"/>
        <v>0.03</v>
      </c>
      <c r="Z61" s="7">
        <f t="shared" si="9"/>
        <v>0.03</v>
      </c>
      <c r="AA61" s="7">
        <f t="shared" si="9"/>
        <v>0.03</v>
      </c>
      <c r="AB61" s="7">
        <f t="shared" si="9"/>
        <v>0.03</v>
      </c>
    </row>
    <row r="63" spans="3:28" x14ac:dyDescent="0.25">
      <c r="D63" s="4" t="s">
        <v>206</v>
      </c>
      <c r="F63" s="7" t="s">
        <v>208</v>
      </c>
      <c r="H63" s="40">
        <f t="shared" ref="H63:P63" si="10">-H381-H380-H382</f>
        <v>2.7881860000000001</v>
      </c>
      <c r="I63" s="40">
        <f t="shared" si="10"/>
        <v>9.3769170000000006</v>
      </c>
      <c r="J63" s="40">
        <f t="shared" si="10"/>
        <v>30.286351</v>
      </c>
      <c r="K63" s="40">
        <f t="shared" si="10"/>
        <v>62.299999237060547</v>
      </c>
      <c r="L63" s="40">
        <f t="shared" si="10"/>
        <v>172.19999694824219</v>
      </c>
      <c r="M63" s="40">
        <f t="shared" si="10"/>
        <v>394.89998936653137</v>
      </c>
      <c r="N63" s="40">
        <f t="shared" si="10"/>
        <v>147.99999403953552</v>
      </c>
      <c r="O63" s="40">
        <f t="shared" si="10"/>
        <v>281.20000000298023</v>
      </c>
      <c r="P63" s="40">
        <f t="shared" si="10"/>
        <v>366.79998779296875</v>
      </c>
    </row>
    <row r="64" spans="3:28" x14ac:dyDescent="0.25">
      <c r="D64" s="4" t="s">
        <v>205</v>
      </c>
      <c r="F64" s="7" t="s">
        <v>208</v>
      </c>
      <c r="H64" s="40">
        <f t="shared" ref="H64:P64" si="11">H63-H60</f>
        <v>1.8881860000000001</v>
      </c>
      <c r="I64" s="40">
        <f t="shared" si="11"/>
        <v>7.5769170000000008</v>
      </c>
      <c r="J64" s="40">
        <f t="shared" si="11"/>
        <v>25.786351</v>
      </c>
      <c r="K64" s="40">
        <f t="shared" si="11"/>
        <v>54.199999237060545</v>
      </c>
      <c r="L64" s="40">
        <f t="shared" si="11"/>
        <v>155.9999969482422</v>
      </c>
      <c r="M64" s="40">
        <f t="shared" si="11"/>
        <v>364.89998936653137</v>
      </c>
      <c r="N64" s="40">
        <f t="shared" si="11"/>
        <v>114.99999403953552</v>
      </c>
      <c r="O64" s="40">
        <f t="shared" si="11"/>
        <v>227.20000000298023</v>
      </c>
      <c r="P64" s="40">
        <f t="shared" si="11"/>
        <v>294.79998779296875</v>
      </c>
    </row>
    <row r="66" spans="3:28" x14ac:dyDescent="0.25">
      <c r="D66" s="4" t="s">
        <v>207</v>
      </c>
      <c r="F66" s="7" t="s">
        <v>209</v>
      </c>
      <c r="H66" s="32">
        <f t="shared" ref="H66:P66" si="12">H64/H38*1000</f>
        <v>62.939533333333337</v>
      </c>
      <c r="I66" s="32">
        <f t="shared" si="12"/>
        <v>252.56390000000002</v>
      </c>
      <c r="J66" s="32">
        <f t="shared" si="12"/>
        <v>286.51501111111111</v>
      </c>
      <c r="K66" s="32">
        <f t="shared" si="12"/>
        <v>451.66666030883789</v>
      </c>
      <c r="L66" s="32">
        <f t="shared" si="12"/>
        <v>577.77776647497114</v>
      </c>
      <c r="M66" s="32">
        <f t="shared" si="12"/>
        <v>793.26084644898117</v>
      </c>
      <c r="N66" s="32">
        <f t="shared" si="12"/>
        <v>1149.9999403953552</v>
      </c>
      <c r="O66" s="32">
        <f t="shared" si="12"/>
        <v>324.57142857568607</v>
      </c>
      <c r="P66" s="32">
        <f t="shared" si="12"/>
        <v>491.33331298828125</v>
      </c>
    </row>
    <row r="67" spans="3:28" x14ac:dyDescent="0.25">
      <c r="E67" s="4" t="s">
        <v>262</v>
      </c>
      <c r="F67" s="7">
        <v>1</v>
      </c>
      <c r="H67" s="32"/>
      <c r="I67" s="32"/>
      <c r="J67" s="32"/>
      <c r="K67" s="32"/>
      <c r="L67" s="32"/>
      <c r="M67" s="32"/>
      <c r="N67" s="32"/>
      <c r="O67" s="32"/>
      <c r="P67" s="32"/>
    </row>
    <row r="68" spans="3:28" x14ac:dyDescent="0.25">
      <c r="H68" s="32"/>
      <c r="I68" s="32"/>
      <c r="J68" s="32"/>
      <c r="K68" s="32"/>
      <c r="L68" s="32"/>
      <c r="M68" s="32"/>
      <c r="N68" s="32"/>
      <c r="O68" s="32"/>
      <c r="P68" s="32"/>
    </row>
    <row r="69" spans="3:28" x14ac:dyDescent="0.25">
      <c r="E69" s="4" t="s">
        <v>265</v>
      </c>
      <c r="F69" s="7" t="s">
        <v>268</v>
      </c>
      <c r="H69" s="32"/>
      <c r="I69" s="32"/>
      <c r="J69" s="32"/>
      <c r="K69" s="32"/>
      <c r="L69" s="32"/>
      <c r="M69" s="32"/>
      <c r="N69" s="32"/>
      <c r="O69" s="32"/>
      <c r="P69" s="32"/>
      <c r="Q69" s="8">
        <v>900</v>
      </c>
      <c r="R69" s="8">
        <v>900</v>
      </c>
      <c r="S69" s="8">
        <v>900</v>
      </c>
      <c r="T69" s="8">
        <v>900</v>
      </c>
      <c r="U69" s="8">
        <v>900</v>
      </c>
      <c r="V69" s="8">
        <v>900</v>
      </c>
      <c r="W69" s="8">
        <v>900</v>
      </c>
      <c r="X69" s="8">
        <v>900</v>
      </c>
      <c r="Y69" s="8">
        <v>900</v>
      </c>
      <c r="Z69" s="8">
        <v>900</v>
      </c>
      <c r="AA69" s="8">
        <v>900</v>
      </c>
      <c r="AB69" s="8">
        <v>900</v>
      </c>
    </row>
    <row r="70" spans="3:28" x14ac:dyDescent="0.25">
      <c r="E70" s="4" t="s">
        <v>266</v>
      </c>
      <c r="F70" s="7" t="s">
        <v>268</v>
      </c>
      <c r="H70" s="32"/>
      <c r="I70" s="32"/>
      <c r="J70" s="32"/>
      <c r="K70" s="32"/>
      <c r="L70" s="32"/>
      <c r="M70" s="32"/>
      <c r="N70" s="32"/>
      <c r="O70" s="32"/>
      <c r="P70" s="32"/>
      <c r="Q70" s="8">
        <v>650</v>
      </c>
      <c r="R70" s="8">
        <v>750</v>
      </c>
      <c r="S70" s="8">
        <v>750</v>
      </c>
      <c r="T70" s="8">
        <v>750</v>
      </c>
      <c r="U70" s="8">
        <v>750</v>
      </c>
      <c r="V70" s="8">
        <v>750</v>
      </c>
      <c r="W70" s="8">
        <v>750</v>
      </c>
      <c r="X70" s="8">
        <v>750</v>
      </c>
      <c r="Y70" s="8">
        <v>750</v>
      </c>
      <c r="Z70" s="8">
        <v>750</v>
      </c>
      <c r="AA70" s="8">
        <v>750</v>
      </c>
      <c r="AB70" s="8">
        <v>750</v>
      </c>
    </row>
    <row r="71" spans="3:28" x14ac:dyDescent="0.25">
      <c r="E71" s="4" t="s">
        <v>267</v>
      </c>
      <c r="F71" s="7" t="s">
        <v>268</v>
      </c>
      <c r="H71" s="32"/>
      <c r="I71" s="32"/>
      <c r="J71" s="32"/>
      <c r="K71" s="32"/>
      <c r="L71" s="32"/>
      <c r="M71" s="32"/>
      <c r="N71" s="32"/>
      <c r="O71" s="32"/>
      <c r="P71" s="32"/>
      <c r="Q71" s="8">
        <v>1200</v>
      </c>
      <c r="R71" s="8">
        <v>1200</v>
      </c>
      <c r="S71" s="8">
        <v>1200</v>
      </c>
      <c r="T71" s="8">
        <v>1200</v>
      </c>
      <c r="U71" s="8">
        <v>1200</v>
      </c>
      <c r="V71" s="8">
        <v>1200</v>
      </c>
      <c r="W71" s="8">
        <v>1200</v>
      </c>
      <c r="X71" s="8">
        <v>1200</v>
      </c>
      <c r="Y71" s="8">
        <v>1200</v>
      </c>
      <c r="Z71" s="8">
        <v>1200</v>
      </c>
      <c r="AA71" s="8">
        <v>1200</v>
      </c>
      <c r="AB71" s="8">
        <v>1200</v>
      </c>
    </row>
    <row r="72" spans="3:28" x14ac:dyDescent="0.25">
      <c r="H72" s="32"/>
      <c r="I72" s="32"/>
      <c r="J72" s="32"/>
      <c r="K72" s="32"/>
      <c r="L72" s="32"/>
      <c r="M72" s="32"/>
      <c r="N72" s="32"/>
      <c r="O72" s="32"/>
      <c r="P72" s="32"/>
    </row>
    <row r="74" spans="3:28" x14ac:dyDescent="0.25">
      <c r="C74" s="4" t="s">
        <v>269</v>
      </c>
      <c r="H74" s="40"/>
      <c r="I74" s="40"/>
      <c r="J74" s="40"/>
      <c r="K74" s="40"/>
      <c r="L74" s="40"/>
      <c r="M74" s="40"/>
      <c r="N74" s="40"/>
      <c r="O74" s="40"/>
      <c r="P74" s="40"/>
    </row>
    <row r="75" spans="3:28" x14ac:dyDescent="0.25">
      <c r="D75" s="4" t="s">
        <v>270</v>
      </c>
      <c r="H75" s="40"/>
      <c r="I75" s="40"/>
      <c r="J75" s="40"/>
      <c r="K75" s="40"/>
      <c r="L75" s="40"/>
      <c r="M75" s="40"/>
      <c r="N75" s="40"/>
      <c r="O75" s="40"/>
      <c r="P75" s="40"/>
    </row>
    <row r="76" spans="3:28" x14ac:dyDescent="0.25">
      <c r="D76" s="7"/>
      <c r="E76" s="4" t="s">
        <v>187</v>
      </c>
      <c r="F76" s="7" t="s">
        <v>208</v>
      </c>
      <c r="G76" s="40">
        <f t="shared" ref="G76:P76" si="13">G184</f>
        <v>0</v>
      </c>
      <c r="H76" s="40">
        <f t="shared" si="13"/>
        <v>0</v>
      </c>
      <c r="I76" s="40">
        <f t="shared" si="13"/>
        <v>0</v>
      </c>
      <c r="J76" s="40">
        <f t="shared" si="13"/>
        <v>0</v>
      </c>
      <c r="K76" s="40">
        <f t="shared" si="13"/>
        <v>0</v>
      </c>
      <c r="L76" s="40">
        <f t="shared" si="13"/>
        <v>0</v>
      </c>
      <c r="M76" s="40">
        <f t="shared" si="13"/>
        <v>0</v>
      </c>
      <c r="N76" s="40">
        <f t="shared" si="13"/>
        <v>0</v>
      </c>
      <c r="O76" s="40">
        <f t="shared" si="13"/>
        <v>0</v>
      </c>
      <c r="P76" s="40">
        <f t="shared" si="13"/>
        <v>0</v>
      </c>
    </row>
    <row r="77" spans="3:28" x14ac:dyDescent="0.25">
      <c r="D77" s="7"/>
      <c r="E77" s="4" t="s">
        <v>212</v>
      </c>
      <c r="F77" s="7" t="s">
        <v>208</v>
      </c>
      <c r="G77" s="40">
        <f t="shared" ref="G77:P77" si="14">SUM(G189:G191)</f>
        <v>0.17399999999999999</v>
      </c>
      <c r="H77" s="40">
        <f t="shared" si="14"/>
        <v>9.7839999999999989</v>
      </c>
      <c r="I77" s="40">
        <f t="shared" si="14"/>
        <v>7.3000001907348633</v>
      </c>
      <c r="J77" s="40">
        <f t="shared" si="14"/>
        <v>55.900000810623169</v>
      </c>
      <c r="K77" s="40">
        <f t="shared" si="14"/>
        <v>127</v>
      </c>
      <c r="L77" s="40">
        <f t="shared" si="14"/>
        <v>16.600000381469727</v>
      </c>
      <c r="M77" s="40">
        <f t="shared" si="14"/>
        <v>137.69999694824219</v>
      </c>
      <c r="N77" s="40">
        <f t="shared" si="14"/>
        <v>87</v>
      </c>
      <c r="O77" s="40">
        <f t="shared" si="14"/>
        <v>135.60000610351562</v>
      </c>
      <c r="P77" s="40">
        <f t="shared" si="14"/>
        <v>132.60000610351562</v>
      </c>
    </row>
    <row r="78" spans="3:28" x14ac:dyDescent="0.25">
      <c r="D78" s="7"/>
      <c r="G78" s="40"/>
      <c r="H78" s="40"/>
      <c r="I78" s="40"/>
      <c r="J78" s="40"/>
      <c r="K78" s="40"/>
      <c r="L78" s="40"/>
      <c r="M78" s="40"/>
      <c r="N78" s="40"/>
      <c r="O78" s="40"/>
      <c r="P78" s="40"/>
    </row>
    <row r="79" spans="3:28" x14ac:dyDescent="0.25">
      <c r="D79" s="4" t="s">
        <v>276</v>
      </c>
      <c r="G79" s="40"/>
      <c r="H79" s="40"/>
      <c r="I79" s="40"/>
      <c r="J79" s="40"/>
      <c r="K79" s="40"/>
      <c r="L79" s="40"/>
      <c r="M79" s="40"/>
      <c r="N79" s="40"/>
      <c r="O79" s="40"/>
      <c r="P79" s="40"/>
    </row>
    <row r="80" spans="3:28" x14ac:dyDescent="0.25">
      <c r="D80" s="7"/>
      <c r="E80" s="4" t="s">
        <v>213</v>
      </c>
      <c r="F80" s="7" t="s">
        <v>214</v>
      </c>
      <c r="G80" s="38">
        <f>G192/G193</f>
        <v>5.7520661157024776E-2</v>
      </c>
      <c r="H80" s="38">
        <f t="shared" ref="H80:P80" si="15">H192/H193</f>
        <v>0.70449308755760365</v>
      </c>
      <c r="I80" s="38">
        <f t="shared" si="15"/>
        <v>8.5580337521539845E-2</v>
      </c>
      <c r="J80" s="38">
        <f t="shared" si="15"/>
        <v>0.24734510573665652</v>
      </c>
      <c r="K80" s="38">
        <f t="shared" si="15"/>
        <v>0.21205547727574295</v>
      </c>
      <c r="L80" s="38">
        <f t="shared" si="15"/>
        <v>1.2311872027801212E-2</v>
      </c>
      <c r="M80" s="38">
        <f t="shared" si="15"/>
        <v>7.1588225199831032E-2</v>
      </c>
      <c r="N80" s="38">
        <f t="shared" si="15"/>
        <v>5.1378962671270061E-2</v>
      </c>
      <c r="O80" s="38">
        <f t="shared" si="15"/>
        <v>4.6727956883042848E-2</v>
      </c>
      <c r="P80" s="38">
        <f t="shared" si="15"/>
        <v>4.2140753048033462E-2</v>
      </c>
      <c r="Q80" s="38">
        <v>0.05</v>
      </c>
      <c r="R80" s="38">
        <f>Q80</f>
        <v>0.05</v>
      </c>
      <c r="S80" s="38">
        <f t="shared" ref="S80:AB80" si="16">R80</f>
        <v>0.05</v>
      </c>
      <c r="T80" s="38">
        <f t="shared" si="16"/>
        <v>0.05</v>
      </c>
      <c r="U80" s="38">
        <f t="shared" si="16"/>
        <v>0.05</v>
      </c>
      <c r="V80" s="38">
        <f t="shared" si="16"/>
        <v>0.05</v>
      </c>
      <c r="W80" s="38">
        <f t="shared" si="16"/>
        <v>0.05</v>
      </c>
      <c r="X80" s="38">
        <f t="shared" si="16"/>
        <v>0.05</v>
      </c>
      <c r="Y80" s="38">
        <f t="shared" si="16"/>
        <v>0.05</v>
      </c>
      <c r="Z80" s="38">
        <f t="shared" si="16"/>
        <v>0.05</v>
      </c>
      <c r="AA80" s="38">
        <f t="shared" si="16"/>
        <v>0.05</v>
      </c>
      <c r="AB80" s="38">
        <f t="shared" si="16"/>
        <v>0.05</v>
      </c>
    </row>
    <row r="81" spans="3:28" x14ac:dyDescent="0.25">
      <c r="D81" s="7"/>
    </row>
    <row r="82" spans="3:28" x14ac:dyDescent="0.25">
      <c r="D82" s="7"/>
      <c r="E82" s="4" t="s">
        <v>215</v>
      </c>
      <c r="F82" s="7" t="s">
        <v>209</v>
      </c>
      <c r="G82" s="40">
        <f t="shared" ref="G82:P82" si="17">G76*1000000/(G45*1000)</f>
        <v>0</v>
      </c>
      <c r="H82" s="40">
        <f t="shared" si="17"/>
        <v>0</v>
      </c>
      <c r="I82" s="40">
        <f t="shared" si="17"/>
        <v>0</v>
      </c>
      <c r="J82" s="40">
        <f t="shared" si="17"/>
        <v>0</v>
      </c>
      <c r="K82" s="40">
        <f t="shared" si="17"/>
        <v>0</v>
      </c>
      <c r="L82" s="40">
        <f t="shared" si="17"/>
        <v>0</v>
      </c>
      <c r="M82" s="40">
        <f t="shared" si="17"/>
        <v>0</v>
      </c>
      <c r="N82" s="40">
        <f t="shared" si="17"/>
        <v>0</v>
      </c>
      <c r="O82" s="40">
        <f t="shared" si="17"/>
        <v>0</v>
      </c>
      <c r="P82" s="40">
        <f t="shared" si="17"/>
        <v>0</v>
      </c>
    </row>
    <row r="83" spans="3:28" x14ac:dyDescent="0.25">
      <c r="D83" s="7"/>
      <c r="G83" s="40"/>
      <c r="H83" s="40"/>
      <c r="I83" s="40"/>
      <c r="J83" s="40"/>
      <c r="K83" s="40"/>
      <c r="L83" s="40"/>
      <c r="M83" s="40"/>
      <c r="N83" s="40"/>
      <c r="O83" s="40"/>
      <c r="P83" s="40"/>
    </row>
    <row r="84" spans="3:28" x14ac:dyDescent="0.25">
      <c r="D84" s="7"/>
      <c r="E84" s="4" t="s">
        <v>237</v>
      </c>
      <c r="F84" s="7" t="s">
        <v>209</v>
      </c>
      <c r="G84" s="40"/>
      <c r="H84" s="40"/>
      <c r="I84" s="40"/>
      <c r="J84" s="40"/>
      <c r="K84" s="40"/>
      <c r="L84" s="40"/>
      <c r="M84" s="40"/>
      <c r="N84" s="40"/>
      <c r="O84" s="40"/>
      <c r="P84" s="40"/>
      <c r="Q84" s="8">
        <v>1250</v>
      </c>
      <c r="R84" s="8">
        <v>1300</v>
      </c>
      <c r="S84" s="8">
        <v>1400</v>
      </c>
      <c r="T84" s="8">
        <v>1500</v>
      </c>
      <c r="U84" s="8">
        <v>1500</v>
      </c>
      <c r="V84" s="8">
        <v>1500</v>
      </c>
      <c r="W84" s="8">
        <v>1500</v>
      </c>
      <c r="X84" s="8">
        <v>1500</v>
      </c>
      <c r="Y84" s="8">
        <v>1500</v>
      </c>
      <c r="Z84" s="8">
        <v>1500</v>
      </c>
      <c r="AA84" s="8">
        <v>1500</v>
      </c>
      <c r="AB84" s="8">
        <v>1500</v>
      </c>
    </row>
    <row r="85" spans="3:28" x14ac:dyDescent="0.25">
      <c r="D85" s="7"/>
      <c r="E85" s="4" t="s">
        <v>238</v>
      </c>
      <c r="F85" s="7" t="s">
        <v>209</v>
      </c>
      <c r="G85" s="40"/>
      <c r="H85" s="40"/>
      <c r="I85" s="40"/>
      <c r="J85" s="40"/>
      <c r="K85" s="40"/>
      <c r="L85" s="40"/>
      <c r="M85" s="40"/>
      <c r="N85" s="40"/>
      <c r="O85" s="40"/>
      <c r="P85" s="40"/>
      <c r="Q85" s="8">
        <v>1250</v>
      </c>
      <c r="R85" s="8">
        <v>1400</v>
      </c>
      <c r="S85" s="8">
        <v>1500</v>
      </c>
      <c r="T85" s="8">
        <v>1600</v>
      </c>
      <c r="U85" s="8">
        <v>1600</v>
      </c>
      <c r="V85" s="8">
        <v>1600</v>
      </c>
      <c r="W85" s="8">
        <v>1600</v>
      </c>
      <c r="X85" s="8">
        <v>1600</v>
      </c>
      <c r="Y85" s="8">
        <v>1600</v>
      </c>
      <c r="Z85" s="8">
        <v>1600</v>
      </c>
      <c r="AA85" s="8">
        <v>1600</v>
      </c>
      <c r="AB85" s="8">
        <v>1600</v>
      </c>
    </row>
    <row r="86" spans="3:28" x14ac:dyDescent="0.25">
      <c r="D86" s="7"/>
      <c r="E86" s="4" t="s">
        <v>239</v>
      </c>
      <c r="F86" s="7" t="s">
        <v>209</v>
      </c>
      <c r="G86" s="40"/>
      <c r="H86" s="40"/>
      <c r="I86" s="40"/>
      <c r="J86" s="40"/>
      <c r="K86" s="40"/>
      <c r="L86" s="40"/>
      <c r="M86" s="40"/>
      <c r="N86" s="40"/>
      <c r="O86" s="40"/>
      <c r="P86" s="40"/>
      <c r="Q86" s="8">
        <v>1250</v>
      </c>
      <c r="R86" s="8">
        <v>1300</v>
      </c>
      <c r="S86" s="8">
        <v>1400</v>
      </c>
      <c r="T86" s="8">
        <v>1500</v>
      </c>
      <c r="U86" s="8">
        <v>1500</v>
      </c>
      <c r="V86" s="8">
        <v>1500</v>
      </c>
      <c r="W86" s="8">
        <v>1500</v>
      </c>
      <c r="X86" s="8">
        <v>1500</v>
      </c>
      <c r="Y86" s="8">
        <v>1500</v>
      </c>
      <c r="Z86" s="8">
        <v>1500</v>
      </c>
      <c r="AA86" s="8">
        <v>1500</v>
      </c>
      <c r="AB86" s="8">
        <v>1500</v>
      </c>
    </row>
    <row r="87" spans="3:28" x14ac:dyDescent="0.25">
      <c r="D87" s="7"/>
      <c r="E87" s="4" t="s">
        <v>240</v>
      </c>
      <c r="F87" s="7" t="s">
        <v>209</v>
      </c>
      <c r="G87" s="40"/>
      <c r="H87" s="40"/>
      <c r="I87" s="40"/>
      <c r="J87" s="40"/>
      <c r="K87" s="40"/>
      <c r="L87" s="40"/>
      <c r="M87" s="40"/>
      <c r="N87" s="40"/>
      <c r="O87" s="40"/>
      <c r="P87" s="40"/>
      <c r="Q87" s="8">
        <v>1250</v>
      </c>
      <c r="R87" s="8">
        <v>1250</v>
      </c>
      <c r="S87" s="8">
        <v>1250</v>
      </c>
      <c r="T87" s="8">
        <v>1300</v>
      </c>
      <c r="U87" s="8">
        <v>1400</v>
      </c>
      <c r="V87" s="8">
        <v>1500</v>
      </c>
      <c r="W87" s="8">
        <v>1500</v>
      </c>
      <c r="X87" s="8">
        <v>1500</v>
      </c>
      <c r="Y87" s="8">
        <v>1500</v>
      </c>
      <c r="Z87" s="8">
        <v>1500</v>
      </c>
      <c r="AA87" s="8">
        <v>1500</v>
      </c>
      <c r="AB87" s="8">
        <v>1500</v>
      </c>
    </row>
    <row r="88" spans="3:28" x14ac:dyDescent="0.25">
      <c r="D88" s="7"/>
      <c r="E88" s="4" t="s">
        <v>241</v>
      </c>
      <c r="F88" s="7" t="s">
        <v>209</v>
      </c>
      <c r="G88" s="40"/>
      <c r="H88" s="40"/>
      <c r="I88" s="40"/>
      <c r="J88" s="40"/>
      <c r="K88" s="40"/>
      <c r="L88" s="40"/>
      <c r="M88" s="40"/>
      <c r="N88" s="40"/>
      <c r="O88" s="40"/>
      <c r="P88" s="40"/>
      <c r="Q88" s="8">
        <v>1250</v>
      </c>
      <c r="R88" s="8">
        <v>1250</v>
      </c>
      <c r="S88" s="8">
        <v>1250</v>
      </c>
      <c r="T88" s="8">
        <v>1300</v>
      </c>
      <c r="U88" s="8">
        <v>1400</v>
      </c>
      <c r="V88" s="8">
        <v>1500</v>
      </c>
      <c r="W88" s="8">
        <v>1500</v>
      </c>
      <c r="X88" s="8">
        <v>1500</v>
      </c>
      <c r="Y88" s="8">
        <v>1500</v>
      </c>
      <c r="Z88" s="8">
        <v>1500</v>
      </c>
      <c r="AA88" s="8">
        <v>1500</v>
      </c>
      <c r="AB88" s="8">
        <v>1500</v>
      </c>
    </row>
    <row r="89" spans="3:28" x14ac:dyDescent="0.25">
      <c r="D89" s="7"/>
      <c r="G89" s="40"/>
      <c r="H89" s="40"/>
      <c r="I89" s="40"/>
      <c r="J89" s="40"/>
      <c r="K89" s="40"/>
      <c r="L89" s="40"/>
      <c r="M89" s="40"/>
      <c r="N89" s="40"/>
      <c r="O89" s="40"/>
      <c r="P89" s="40"/>
    </row>
    <row r="90" spans="3:28" x14ac:dyDescent="0.25">
      <c r="C90" s="4" t="s">
        <v>216</v>
      </c>
    </row>
    <row r="91" spans="3:28" x14ac:dyDescent="0.25">
      <c r="D91" s="4" t="s">
        <v>284</v>
      </c>
    </row>
    <row r="92" spans="3:28" x14ac:dyDescent="0.25">
      <c r="D92" s="7"/>
      <c r="E92" s="4" t="s">
        <v>187</v>
      </c>
      <c r="F92" s="7" t="s">
        <v>208</v>
      </c>
      <c r="G92" s="40">
        <v>0.13900000000000001</v>
      </c>
      <c r="H92" s="40">
        <v>7.6950000000000003</v>
      </c>
      <c r="I92" s="40">
        <v>54.900001525878906</v>
      </c>
      <c r="J92" s="40">
        <v>121.19999694824219</v>
      </c>
      <c r="K92" s="40">
        <v>357.89999389648437</v>
      </c>
      <c r="L92" s="40">
        <v>1052</v>
      </c>
      <c r="M92" s="40">
        <v>1441.300048828125</v>
      </c>
      <c r="N92" s="40">
        <v>1235.5999755859375</v>
      </c>
      <c r="O92" s="40">
        <v>2211.89990234375</v>
      </c>
      <c r="P92" s="40">
        <v>2626.199951171875</v>
      </c>
    </row>
    <row r="93" spans="3:28" x14ac:dyDescent="0.25">
      <c r="D93" s="7"/>
      <c r="E93" s="4" t="s">
        <v>217</v>
      </c>
      <c r="F93" s="7" t="s">
        <v>208</v>
      </c>
      <c r="G93" s="40">
        <v>2.7290000000000001</v>
      </c>
      <c r="H93" s="40">
        <v>3.5</v>
      </c>
      <c r="I93" s="40">
        <v>5.3000001907348633</v>
      </c>
      <c r="J93" s="40">
        <v>36.200001537799835</v>
      </c>
      <c r="K93" s="40">
        <v>92.099998474121094</v>
      </c>
      <c r="L93" s="40">
        <v>16.600000381469727</v>
      </c>
      <c r="M93" s="40">
        <v>132.39999389648437</v>
      </c>
      <c r="N93" s="40">
        <v>95.699996948242188</v>
      </c>
      <c r="O93" s="40">
        <v>146.89999389648437</v>
      </c>
      <c r="P93" s="40">
        <v>133.80000305175781</v>
      </c>
    </row>
    <row r="94" spans="3:28" x14ac:dyDescent="0.25">
      <c r="D94" s="7"/>
      <c r="E94" s="4" t="s">
        <v>218</v>
      </c>
      <c r="G94" s="38">
        <f t="shared" ref="G94:P94" si="18">G93/G92</f>
        <v>19.633093525179856</v>
      </c>
      <c r="H94" s="38">
        <f t="shared" si="18"/>
        <v>0.45484080571799868</v>
      </c>
      <c r="I94" s="38">
        <f t="shared" si="18"/>
        <v>9.6539162903967052E-2</v>
      </c>
      <c r="J94" s="38">
        <f t="shared" si="18"/>
        <v>0.29867988819553232</v>
      </c>
      <c r="K94" s="38">
        <f t="shared" si="18"/>
        <v>0.25733445108903585</v>
      </c>
      <c r="L94" s="38">
        <f t="shared" si="18"/>
        <v>1.5779468043222174E-2</v>
      </c>
      <c r="M94" s="38">
        <f t="shared" si="18"/>
        <v>9.1861506564253972E-2</v>
      </c>
      <c r="N94" s="38">
        <f t="shared" si="18"/>
        <v>7.7452248979577726E-2</v>
      </c>
      <c r="O94" s="38">
        <f t="shared" si="18"/>
        <v>6.6413490836917055E-2</v>
      </c>
      <c r="P94" s="38">
        <f t="shared" si="18"/>
        <v>5.0948140103366069E-2</v>
      </c>
    </row>
    <row r="96" spans="3:28" x14ac:dyDescent="0.25">
      <c r="D96" s="7"/>
      <c r="E96" s="4" t="s">
        <v>219</v>
      </c>
      <c r="F96" s="7" t="s">
        <v>208</v>
      </c>
      <c r="G96" s="32">
        <f t="shared" ref="G96:P96" si="19">G332+G335</f>
        <v>0</v>
      </c>
      <c r="H96" s="32">
        <f t="shared" si="19"/>
        <v>1.1823900000000001</v>
      </c>
      <c r="I96" s="32">
        <f t="shared" si="19"/>
        <v>1.986626</v>
      </c>
      <c r="J96" s="32">
        <f t="shared" si="19"/>
        <v>4.1937119999999997</v>
      </c>
      <c r="K96" s="32">
        <f t="shared" si="19"/>
        <v>11.49999962002039</v>
      </c>
      <c r="L96" s="32">
        <f t="shared" si="19"/>
        <v>20.900000005960464</v>
      </c>
      <c r="M96" s="32">
        <f t="shared" si="19"/>
        <v>42.599998474121094</v>
      </c>
      <c r="N96" s="32">
        <f t="shared" si="19"/>
        <v>66.400001525878906</v>
      </c>
      <c r="O96" s="32">
        <f t="shared" si="19"/>
        <v>86.000001549720764</v>
      </c>
      <c r="P96" s="32">
        <f t="shared" si="19"/>
        <v>141.60000610351562</v>
      </c>
    </row>
    <row r="97" spans="3:28" x14ac:dyDescent="0.25">
      <c r="D97" s="7"/>
      <c r="E97" s="4" t="s">
        <v>220</v>
      </c>
      <c r="F97" s="7" t="s">
        <v>208</v>
      </c>
      <c r="G97" s="40">
        <f t="shared" ref="G97:P97" si="20">G96*G94</f>
        <v>0</v>
      </c>
      <c r="H97" s="40">
        <f t="shared" si="20"/>
        <v>0.5377992202729045</v>
      </c>
      <c r="I97" s="40">
        <f t="shared" si="20"/>
        <v>0.19178721104325644</v>
      </c>
      <c r="J97" s="40">
        <f t="shared" si="20"/>
        <v>1.2525774312842621</v>
      </c>
      <c r="K97" s="40">
        <f t="shared" si="20"/>
        <v>2.959346089742068</v>
      </c>
      <c r="L97" s="40">
        <f t="shared" si="20"/>
        <v>0.32979088219739638</v>
      </c>
      <c r="M97" s="40">
        <f t="shared" si="20"/>
        <v>3.9133000394676842</v>
      </c>
      <c r="N97" s="40">
        <f t="shared" si="20"/>
        <v>5.1428294504267136</v>
      </c>
      <c r="O97" s="40">
        <f t="shared" si="20"/>
        <v>5.7115603148972323</v>
      </c>
      <c r="P97" s="40">
        <f t="shared" si="20"/>
        <v>7.2142569495994042</v>
      </c>
    </row>
    <row r="99" spans="3:28" x14ac:dyDescent="0.25">
      <c r="D99" s="7"/>
      <c r="E99" s="4" t="s">
        <v>221</v>
      </c>
      <c r="F99" s="7" t="s">
        <v>208</v>
      </c>
      <c r="G99" s="40">
        <f>G92-G96</f>
        <v>0.13900000000000001</v>
      </c>
      <c r="H99" s="40">
        <f t="shared" ref="H99:P99" si="21">H92-H96</f>
        <v>6.5126100000000005</v>
      </c>
      <c r="I99" s="40">
        <f t="shared" si="21"/>
        <v>52.913375525878905</v>
      </c>
      <c r="J99" s="40">
        <f t="shared" si="21"/>
        <v>117.00628494824218</v>
      </c>
      <c r="K99" s="40">
        <f t="shared" si="21"/>
        <v>346.39999427646399</v>
      </c>
      <c r="L99" s="40">
        <f t="shared" si="21"/>
        <v>1031.0999999940395</v>
      </c>
      <c r="M99" s="40">
        <f t="shared" si="21"/>
        <v>1398.7000503540039</v>
      </c>
      <c r="N99" s="40">
        <f t="shared" si="21"/>
        <v>1169.1999740600586</v>
      </c>
      <c r="O99" s="40">
        <f t="shared" si="21"/>
        <v>2125.8999007940292</v>
      </c>
      <c r="P99" s="40">
        <f t="shared" si="21"/>
        <v>2484.5999450683594</v>
      </c>
    </row>
    <row r="100" spans="3:28" x14ac:dyDescent="0.25">
      <c r="D100" s="7"/>
      <c r="E100" s="4" t="s">
        <v>222</v>
      </c>
      <c r="F100" s="7" t="s">
        <v>208</v>
      </c>
      <c r="G100" s="40">
        <f t="shared" ref="G100:P100" si="22">G93-G97</f>
        <v>2.7290000000000001</v>
      </c>
      <c r="H100" s="40">
        <f t="shared" si="22"/>
        <v>2.9622007797270955</v>
      </c>
      <c r="I100" s="40">
        <f t="shared" si="22"/>
        <v>5.1082129796916069</v>
      </c>
      <c r="J100" s="40">
        <f t="shared" si="22"/>
        <v>34.94742410651557</v>
      </c>
      <c r="K100" s="40">
        <f t="shared" si="22"/>
        <v>89.140652384379024</v>
      </c>
      <c r="L100" s="40">
        <f t="shared" si="22"/>
        <v>16.27020949927233</v>
      </c>
      <c r="M100" s="40">
        <f t="shared" si="22"/>
        <v>128.48669385701669</v>
      </c>
      <c r="N100" s="40">
        <f t="shared" si="22"/>
        <v>90.55716749781547</v>
      </c>
      <c r="O100" s="40">
        <f t="shared" si="22"/>
        <v>141.18843358158713</v>
      </c>
      <c r="P100" s="40">
        <f t="shared" si="22"/>
        <v>126.58574610215841</v>
      </c>
    </row>
    <row r="102" spans="3:28" x14ac:dyDescent="0.25">
      <c r="E102" s="4" t="s">
        <v>271</v>
      </c>
      <c r="F102" s="7" t="s">
        <v>209</v>
      </c>
      <c r="G102" s="8">
        <f t="shared" ref="G102:P102" si="23">G99/G45*1000</f>
        <v>1389.9999792873862</v>
      </c>
      <c r="H102" s="8">
        <f t="shared" si="23"/>
        <v>1329.104055764645</v>
      </c>
      <c r="I102" s="8">
        <f t="shared" si="23"/>
        <v>2042.9875021319224</v>
      </c>
      <c r="J102" s="8">
        <f t="shared" si="23"/>
        <v>2349.523830136277</v>
      </c>
      <c r="K102" s="8">
        <f t="shared" si="23"/>
        <v>2860.4459012482084</v>
      </c>
      <c r="L102" s="8">
        <f t="shared" si="23"/>
        <v>2873.7459171514656</v>
      </c>
      <c r="M102" s="8">
        <f t="shared" si="23"/>
        <v>3044.6235719131723</v>
      </c>
      <c r="N102" s="8">
        <f t="shared" si="23"/>
        <v>1731.8915958266455</v>
      </c>
      <c r="O102" s="8">
        <f t="shared" si="23"/>
        <v>1396.8722430453399</v>
      </c>
      <c r="P102" s="8">
        <f t="shared" si="23"/>
        <v>1233.296920072544</v>
      </c>
    </row>
    <row r="103" spans="3:28" x14ac:dyDescent="0.25">
      <c r="E103" s="4" t="s">
        <v>272</v>
      </c>
      <c r="F103" s="7">
        <v>1</v>
      </c>
    </row>
    <row r="105" spans="3:28" x14ac:dyDescent="0.25">
      <c r="D105" s="4" t="s">
        <v>285</v>
      </c>
    </row>
    <row r="106" spans="3:28" x14ac:dyDescent="0.25">
      <c r="E106" s="4" t="s">
        <v>261</v>
      </c>
      <c r="F106" s="7" t="s">
        <v>209</v>
      </c>
      <c r="Q106" s="8">
        <v>1200</v>
      </c>
      <c r="R106" s="8">
        <v>1150</v>
      </c>
      <c r="S106" s="8">
        <v>1150</v>
      </c>
      <c r="T106" s="8">
        <v>1150</v>
      </c>
      <c r="U106" s="8">
        <v>1150</v>
      </c>
      <c r="V106" s="8">
        <v>1150</v>
      </c>
      <c r="W106" s="8">
        <v>1150</v>
      </c>
      <c r="X106" s="8">
        <v>1150</v>
      </c>
      <c r="Y106" s="8">
        <v>1150</v>
      </c>
      <c r="Z106" s="8">
        <v>1150</v>
      </c>
      <c r="AA106" s="8">
        <v>1150</v>
      </c>
      <c r="AB106" s="8">
        <v>1150</v>
      </c>
    </row>
    <row r="107" spans="3:28" x14ac:dyDescent="0.25">
      <c r="E107" s="4" t="s">
        <v>273</v>
      </c>
      <c r="F107" s="7" t="s">
        <v>209</v>
      </c>
      <c r="Q107" s="8">
        <v>1200</v>
      </c>
      <c r="R107" s="8">
        <v>1150</v>
      </c>
      <c r="S107" s="8">
        <v>1000</v>
      </c>
      <c r="T107" s="8">
        <v>1000</v>
      </c>
      <c r="U107" s="8">
        <v>1000</v>
      </c>
      <c r="V107" s="8">
        <v>1000</v>
      </c>
      <c r="W107" s="8">
        <v>1000</v>
      </c>
      <c r="X107" s="8">
        <v>1000</v>
      </c>
      <c r="Y107" s="8">
        <v>1000</v>
      </c>
      <c r="Z107" s="8">
        <v>1000</v>
      </c>
      <c r="AA107" s="8">
        <v>1000</v>
      </c>
      <c r="AB107" s="8">
        <v>1000</v>
      </c>
    </row>
    <row r="108" spans="3:28" x14ac:dyDescent="0.25">
      <c r="E108" s="4" t="s">
        <v>274</v>
      </c>
      <c r="F108" s="7" t="s">
        <v>209</v>
      </c>
      <c r="Q108" s="8">
        <v>1230</v>
      </c>
      <c r="R108" s="8">
        <v>1230</v>
      </c>
      <c r="S108" s="8">
        <v>1230</v>
      </c>
      <c r="T108" s="8">
        <v>1230</v>
      </c>
      <c r="U108" s="8">
        <v>1230</v>
      </c>
      <c r="V108" s="8">
        <v>1230</v>
      </c>
      <c r="W108" s="8">
        <v>1230</v>
      </c>
      <c r="X108" s="8">
        <v>1230</v>
      </c>
      <c r="Y108" s="8">
        <v>1230</v>
      </c>
      <c r="Z108" s="8">
        <v>1230</v>
      </c>
      <c r="AA108" s="8">
        <v>1230</v>
      </c>
      <c r="AB108" s="8">
        <v>1230</v>
      </c>
    </row>
    <row r="110" spans="3:28" x14ac:dyDescent="0.25">
      <c r="D110" s="4" t="s">
        <v>286</v>
      </c>
      <c r="F110" s="7" t="s">
        <v>214</v>
      </c>
      <c r="G110" s="38">
        <f t="shared" ref="G110:P110" si="24">G100/G77</f>
        <v>15.683908045977013</v>
      </c>
      <c r="H110" s="38">
        <f t="shared" si="24"/>
        <v>0.30275968721658786</v>
      </c>
      <c r="I110" s="38">
        <f t="shared" si="24"/>
        <v>0.69975518441423257</v>
      </c>
      <c r="J110" s="38">
        <f t="shared" si="24"/>
        <v>0.62517752414547734</v>
      </c>
      <c r="K110" s="38">
        <f t="shared" si="24"/>
        <v>0.70189490066440174</v>
      </c>
      <c r="L110" s="38">
        <f t="shared" si="24"/>
        <v>0.98013307984224285</v>
      </c>
      <c r="M110" s="38">
        <f t="shared" si="24"/>
        <v>0.93309147933613579</v>
      </c>
      <c r="N110" s="38">
        <f t="shared" si="24"/>
        <v>1.0408869827335112</v>
      </c>
      <c r="O110" s="38">
        <f t="shared" si="24"/>
        <v>1.0412125901661491</v>
      </c>
      <c r="P110" s="38">
        <f t="shared" si="24"/>
        <v>0.95464359182108849</v>
      </c>
      <c r="Q110" s="38">
        <v>0.95</v>
      </c>
      <c r="R110" s="38">
        <f>Q110</f>
        <v>0.95</v>
      </c>
      <c r="S110" s="38">
        <f t="shared" ref="S110:AB110" si="25">R110</f>
        <v>0.95</v>
      </c>
      <c r="T110" s="38">
        <f t="shared" si="25"/>
        <v>0.95</v>
      </c>
      <c r="U110" s="38">
        <f t="shared" si="25"/>
        <v>0.95</v>
      </c>
      <c r="V110" s="38">
        <f t="shared" si="25"/>
        <v>0.95</v>
      </c>
      <c r="W110" s="38">
        <f t="shared" si="25"/>
        <v>0.95</v>
      </c>
      <c r="X110" s="38">
        <f t="shared" si="25"/>
        <v>0.95</v>
      </c>
      <c r="Y110" s="38">
        <f t="shared" si="25"/>
        <v>0.95</v>
      </c>
      <c r="Z110" s="38">
        <f t="shared" si="25"/>
        <v>0.95</v>
      </c>
      <c r="AA110" s="38">
        <f t="shared" si="25"/>
        <v>0.95</v>
      </c>
      <c r="AB110" s="38">
        <f t="shared" si="25"/>
        <v>0.95</v>
      </c>
    </row>
    <row r="112" spans="3:28" x14ac:dyDescent="0.25">
      <c r="C112" s="4" t="s">
        <v>217</v>
      </c>
    </row>
    <row r="113" spans="3:28" x14ac:dyDescent="0.25">
      <c r="D113" s="4" t="s">
        <v>275</v>
      </c>
    </row>
    <row r="114" spans="3:28" x14ac:dyDescent="0.25">
      <c r="D114" s="7"/>
      <c r="E114" s="4" t="s">
        <v>223</v>
      </c>
      <c r="G114" s="40">
        <f t="shared" ref="G114:P114" si="26">G203</f>
        <v>0.157</v>
      </c>
      <c r="H114" s="40">
        <f t="shared" si="26"/>
        <v>0.55900000000000005</v>
      </c>
      <c r="I114" s="40">
        <f t="shared" si="26"/>
        <v>1.7000000476837158</v>
      </c>
      <c r="J114" s="40">
        <f t="shared" si="26"/>
        <v>3.7000000476837158</v>
      </c>
      <c r="K114" s="40">
        <f t="shared" si="26"/>
        <v>9</v>
      </c>
      <c r="L114" s="40">
        <f t="shared" si="26"/>
        <v>36.200000762939453</v>
      </c>
      <c r="M114" s="40">
        <f t="shared" si="26"/>
        <v>66.199996948242187</v>
      </c>
      <c r="N114" s="40">
        <f t="shared" si="26"/>
        <v>82.099998474121094</v>
      </c>
      <c r="O114" s="40">
        <f t="shared" si="26"/>
        <v>118</v>
      </c>
      <c r="P114" s="40">
        <f t="shared" si="26"/>
        <v>162.60000610351562</v>
      </c>
    </row>
    <row r="115" spans="3:28" x14ac:dyDescent="0.25">
      <c r="D115" s="7"/>
      <c r="E115" s="4" t="s">
        <v>224</v>
      </c>
      <c r="G115" s="40">
        <f t="shared" ref="G115:P115" si="27">G204</f>
        <v>0.98</v>
      </c>
      <c r="H115" s="40">
        <f t="shared" si="27"/>
        <v>1.234</v>
      </c>
      <c r="I115" s="40">
        <f t="shared" si="27"/>
        <v>2.7999999523162842</v>
      </c>
      <c r="J115" s="40">
        <f t="shared" si="27"/>
        <v>17.5</v>
      </c>
      <c r="K115" s="40">
        <f t="shared" si="27"/>
        <v>26.799999237060547</v>
      </c>
      <c r="L115" s="40">
        <f t="shared" si="27"/>
        <v>44.5</v>
      </c>
      <c r="M115" s="40">
        <f t="shared" si="27"/>
        <v>85.800003051757812</v>
      </c>
      <c r="N115" s="40">
        <f t="shared" si="27"/>
        <v>76.900001525878906</v>
      </c>
      <c r="O115" s="40">
        <f t="shared" si="27"/>
        <v>133.10000610351562</v>
      </c>
      <c r="P115" s="40">
        <f t="shared" si="27"/>
        <v>248.80000305175781</v>
      </c>
    </row>
    <row r="116" spans="3:28" x14ac:dyDescent="0.25">
      <c r="D116" s="7"/>
      <c r="E116" s="4" t="s">
        <v>225</v>
      </c>
      <c r="G116" s="40">
        <f t="shared" ref="G116:P116" si="28">G205</f>
        <v>6.2E-2</v>
      </c>
      <c r="H116" s="40">
        <f t="shared" si="28"/>
        <v>0.14799999999999999</v>
      </c>
      <c r="I116" s="40">
        <f t="shared" si="28"/>
        <v>0.5</v>
      </c>
      <c r="J116" s="40">
        <f t="shared" si="28"/>
        <v>3.4000000953674316</v>
      </c>
      <c r="K116" s="40">
        <f t="shared" si="28"/>
        <v>8.3999996185302734</v>
      </c>
      <c r="L116" s="40">
        <f t="shared" si="28"/>
        <v>15</v>
      </c>
      <c r="M116" s="40">
        <f t="shared" si="28"/>
        <v>15.300000190734863</v>
      </c>
      <c r="N116" s="40">
        <f t="shared" si="28"/>
        <v>29</v>
      </c>
      <c r="O116" s="40">
        <f t="shared" si="28"/>
        <v>40.200000762939453</v>
      </c>
      <c r="P116" s="40">
        <f t="shared" si="28"/>
        <v>38.599998474121094</v>
      </c>
    </row>
    <row r="118" spans="3:28" x14ac:dyDescent="0.25">
      <c r="D118" s="4" t="s">
        <v>276</v>
      </c>
    </row>
    <row r="119" spans="3:28" x14ac:dyDescent="0.25">
      <c r="D119" s="7"/>
      <c r="E119" s="4" t="s">
        <v>226</v>
      </c>
      <c r="G119" s="54">
        <f t="shared" ref="G119:P119" si="29">G114/G193</f>
        <v>5.1900826446280995E-2</v>
      </c>
      <c r="H119" s="54">
        <f t="shared" si="29"/>
        <v>4.025057603686636E-2</v>
      </c>
      <c r="I119" s="54">
        <f t="shared" si="29"/>
        <v>1.9929659869439866E-2</v>
      </c>
      <c r="J119" s="54">
        <f t="shared" si="29"/>
        <v>1.6371681626919096E-2</v>
      </c>
      <c r="K119" s="54">
        <f t="shared" si="29"/>
        <v>1.5027549896671327E-2</v>
      </c>
      <c r="L119" s="54">
        <f t="shared" si="29"/>
        <v>2.6848623786969884E-2</v>
      </c>
      <c r="M119" s="54">
        <f t="shared" si="29"/>
        <v>3.4416426799190117E-2</v>
      </c>
      <c r="N119" s="54">
        <f t="shared" si="29"/>
        <v>4.8485204102450531E-2</v>
      </c>
      <c r="O119" s="54">
        <f t="shared" si="29"/>
        <v>4.0663015255866013E-2</v>
      </c>
      <c r="P119" s="54">
        <f t="shared" si="29"/>
        <v>5.1674823955109035E-2</v>
      </c>
      <c r="Q119" s="54">
        <v>0.05</v>
      </c>
      <c r="R119" s="54">
        <f>Q119</f>
        <v>0.05</v>
      </c>
      <c r="S119" s="54">
        <f t="shared" ref="S119:AB119" si="30">R119</f>
        <v>0.05</v>
      </c>
      <c r="T119" s="54">
        <f t="shared" si="30"/>
        <v>0.05</v>
      </c>
      <c r="U119" s="54">
        <f t="shared" si="30"/>
        <v>0.05</v>
      </c>
      <c r="V119" s="54">
        <f t="shared" si="30"/>
        <v>0.05</v>
      </c>
      <c r="W119" s="54">
        <f t="shared" si="30"/>
        <v>0.05</v>
      </c>
      <c r="X119" s="54">
        <f t="shared" si="30"/>
        <v>0.05</v>
      </c>
      <c r="Y119" s="54">
        <f t="shared" si="30"/>
        <v>0.05</v>
      </c>
      <c r="Z119" s="54">
        <f t="shared" si="30"/>
        <v>0.05</v>
      </c>
      <c r="AA119" s="54">
        <f t="shared" si="30"/>
        <v>0.05</v>
      </c>
      <c r="AB119" s="54">
        <f t="shared" si="30"/>
        <v>0.05</v>
      </c>
    </row>
    <row r="120" spans="3:28" x14ac:dyDescent="0.25">
      <c r="D120" s="7"/>
      <c r="E120" s="4" t="s">
        <v>227</v>
      </c>
      <c r="G120" s="55">
        <f t="shared" ref="G120:P120" si="31">G204/G193</f>
        <v>0.32396694214876032</v>
      </c>
      <c r="H120" s="55">
        <f t="shared" si="31"/>
        <v>8.8853686635944701E-2</v>
      </c>
      <c r="I120" s="55">
        <f t="shared" si="31"/>
        <v>3.2825320658163605E-2</v>
      </c>
      <c r="J120" s="55">
        <f t="shared" si="31"/>
        <v>7.7433628318584066E-2</v>
      </c>
      <c r="K120" s="55">
        <f t="shared" si="31"/>
        <v>4.4748702862853429E-2</v>
      </c>
      <c r="L120" s="55">
        <f t="shared" si="31"/>
        <v>3.3004523020433899E-2</v>
      </c>
      <c r="M120" s="55">
        <f t="shared" si="31"/>
        <v>4.4606188225504453E-2</v>
      </c>
      <c r="N120" s="55">
        <f t="shared" si="31"/>
        <v>4.5414279400215432E-2</v>
      </c>
      <c r="O120" s="55">
        <f t="shared" si="31"/>
        <v>4.5866504904602673E-2</v>
      </c>
      <c r="P120" s="55">
        <f t="shared" si="31"/>
        <v>7.9069470326743108E-2</v>
      </c>
      <c r="Q120" s="54">
        <v>4.4999999999999998E-2</v>
      </c>
      <c r="R120" s="54">
        <f>Q120</f>
        <v>4.4999999999999998E-2</v>
      </c>
      <c r="S120" s="54">
        <f t="shared" ref="S120:AB120" si="32">R120</f>
        <v>4.4999999999999998E-2</v>
      </c>
      <c r="T120" s="54">
        <f t="shared" si="32"/>
        <v>4.4999999999999998E-2</v>
      </c>
      <c r="U120" s="54">
        <f t="shared" si="32"/>
        <v>4.4999999999999998E-2</v>
      </c>
      <c r="V120" s="54">
        <f t="shared" si="32"/>
        <v>4.4999999999999998E-2</v>
      </c>
      <c r="W120" s="54">
        <f t="shared" si="32"/>
        <v>4.4999999999999998E-2</v>
      </c>
      <c r="X120" s="54">
        <f t="shared" si="32"/>
        <v>4.4999999999999998E-2</v>
      </c>
      <c r="Y120" s="54">
        <f t="shared" si="32"/>
        <v>4.4999999999999998E-2</v>
      </c>
      <c r="Z120" s="54">
        <f t="shared" si="32"/>
        <v>4.4999999999999998E-2</v>
      </c>
      <c r="AA120" s="54">
        <f t="shared" si="32"/>
        <v>4.4999999999999998E-2</v>
      </c>
      <c r="AB120" s="54">
        <f t="shared" si="32"/>
        <v>4.4999999999999998E-2</v>
      </c>
    </row>
    <row r="121" spans="3:28" x14ac:dyDescent="0.25">
      <c r="D121" s="7"/>
      <c r="E121" s="4" t="s">
        <v>228</v>
      </c>
      <c r="G121" s="54"/>
      <c r="H121" s="55">
        <f t="shared" ref="H121:P121" si="33">H115/G115-1</f>
        <v>0.25918367346938775</v>
      </c>
      <c r="I121" s="55">
        <f t="shared" si="33"/>
        <v>1.2690437214880745</v>
      </c>
      <c r="J121" s="55">
        <f t="shared" si="33"/>
        <v>5.2500001064368673</v>
      </c>
      <c r="K121" s="55">
        <f t="shared" si="33"/>
        <v>0.53142852783203121</v>
      </c>
      <c r="L121" s="55">
        <f t="shared" si="33"/>
        <v>0.66044780846347551</v>
      </c>
      <c r="M121" s="55">
        <f t="shared" si="33"/>
        <v>0.92808995621927659</v>
      </c>
      <c r="N121" s="55">
        <f t="shared" si="33"/>
        <v>-0.10372961782425683</v>
      </c>
      <c r="O121" s="55">
        <f t="shared" si="33"/>
        <v>0.73081929079967467</v>
      </c>
      <c r="P121" s="55">
        <f t="shared" si="33"/>
        <v>0.86927116185298314</v>
      </c>
      <c r="Q121" s="54"/>
      <c r="R121" s="54"/>
      <c r="S121" s="54"/>
      <c r="T121" s="54"/>
      <c r="U121" s="54"/>
      <c r="V121" s="54"/>
      <c r="W121" s="54"/>
      <c r="X121" s="54"/>
      <c r="Y121" s="54"/>
      <c r="Z121" s="54"/>
      <c r="AA121" s="54"/>
      <c r="AB121" s="54"/>
    </row>
    <row r="122" spans="3:28" x14ac:dyDescent="0.25">
      <c r="D122" s="7"/>
      <c r="E122" s="4" t="s">
        <v>229</v>
      </c>
      <c r="G122" s="54"/>
      <c r="H122" s="54">
        <f>H116/G116-1</f>
        <v>1.3870967741935485</v>
      </c>
      <c r="I122" s="54">
        <f t="shared" ref="I122:P122" si="34">I116/H116-1</f>
        <v>2.3783783783783785</v>
      </c>
      <c r="J122" s="54">
        <f t="shared" si="34"/>
        <v>5.8000001907348633</v>
      </c>
      <c r="K122" s="54">
        <f t="shared" si="34"/>
        <v>1.4705880537990108</v>
      </c>
      <c r="L122" s="54">
        <f t="shared" si="34"/>
        <v>0.78571436680904427</v>
      </c>
      <c r="M122" s="54">
        <f t="shared" si="34"/>
        <v>2.0000012715657656E-2</v>
      </c>
      <c r="N122" s="54">
        <f t="shared" si="34"/>
        <v>0.89542481297231413</v>
      </c>
      <c r="O122" s="54">
        <f t="shared" si="34"/>
        <v>0.38620692285998115</v>
      </c>
      <c r="P122" s="54">
        <f t="shared" si="34"/>
        <v>-3.9801051205287763E-2</v>
      </c>
      <c r="Q122" s="54">
        <v>0</v>
      </c>
      <c r="R122" s="54">
        <f>Q122</f>
        <v>0</v>
      </c>
      <c r="S122" s="54">
        <f t="shared" ref="S122:AB122" si="35">R122</f>
        <v>0</v>
      </c>
      <c r="T122" s="54">
        <f t="shared" si="35"/>
        <v>0</v>
      </c>
      <c r="U122" s="54">
        <f t="shared" si="35"/>
        <v>0</v>
      </c>
      <c r="V122" s="54">
        <f t="shared" si="35"/>
        <v>0</v>
      </c>
      <c r="W122" s="54">
        <f t="shared" si="35"/>
        <v>0</v>
      </c>
      <c r="X122" s="54">
        <f t="shared" si="35"/>
        <v>0</v>
      </c>
      <c r="Y122" s="54">
        <f t="shared" si="35"/>
        <v>0</v>
      </c>
      <c r="Z122" s="54">
        <f t="shared" si="35"/>
        <v>0</v>
      </c>
      <c r="AA122" s="54">
        <f t="shared" si="35"/>
        <v>0</v>
      </c>
      <c r="AB122" s="54">
        <f t="shared" si="35"/>
        <v>0</v>
      </c>
    </row>
    <row r="123" spans="3:28" x14ac:dyDescent="0.25">
      <c r="D123" s="7"/>
      <c r="G123" s="54"/>
      <c r="H123" s="54"/>
      <c r="I123" s="54"/>
      <c r="J123" s="54"/>
      <c r="K123" s="54"/>
      <c r="L123" s="54"/>
      <c r="M123" s="54"/>
      <c r="N123" s="54"/>
      <c r="O123" s="54"/>
      <c r="P123" s="54"/>
      <c r="Q123" s="54"/>
      <c r="R123" s="54"/>
      <c r="S123" s="54"/>
      <c r="T123" s="54"/>
      <c r="U123" s="54"/>
      <c r="V123" s="54"/>
      <c r="W123" s="54"/>
      <c r="X123" s="54"/>
      <c r="Y123" s="54"/>
      <c r="Z123" s="54"/>
      <c r="AA123" s="54"/>
      <c r="AB123" s="54"/>
    </row>
    <row r="124" spans="3:28" x14ac:dyDescent="0.25">
      <c r="C124" s="4" t="s">
        <v>303</v>
      </c>
      <c r="D124" s="7"/>
      <c r="G124" s="54"/>
      <c r="H124" s="54"/>
      <c r="I124" s="54"/>
      <c r="J124" s="54"/>
      <c r="K124" s="54"/>
      <c r="L124" s="54"/>
      <c r="M124" s="54"/>
      <c r="N124" s="54"/>
      <c r="O124" s="54"/>
      <c r="P124" s="54"/>
      <c r="Q124" s="54"/>
      <c r="R124" s="54"/>
      <c r="S124" s="54"/>
      <c r="T124" s="54"/>
      <c r="U124" s="54"/>
      <c r="V124" s="54"/>
      <c r="W124" s="54"/>
      <c r="X124" s="54"/>
      <c r="Y124" s="54"/>
      <c r="Z124" s="54"/>
      <c r="AA124" s="54"/>
      <c r="AB124" s="54"/>
    </row>
    <row r="125" spans="3:28" x14ac:dyDescent="0.25">
      <c r="D125" s="4" t="s">
        <v>304</v>
      </c>
      <c r="G125" s="40">
        <f>G213</f>
        <v>0.16800000000000001</v>
      </c>
      <c r="H125" s="40">
        <f t="shared" ref="H125:P125" si="36">H213</f>
        <v>9.2999999999999999E-2</v>
      </c>
      <c r="I125" s="40">
        <f t="shared" si="36"/>
        <v>0.10000000149011612</v>
      </c>
      <c r="J125" s="40">
        <f t="shared" si="36"/>
        <v>0</v>
      </c>
      <c r="K125" s="40">
        <f t="shared" si="36"/>
        <v>0.60000002384185791</v>
      </c>
      <c r="L125" s="40">
        <f t="shared" si="36"/>
        <v>0.20000000298023224</v>
      </c>
      <c r="M125" s="40">
        <f t="shared" si="36"/>
        <v>-62.299999237060547</v>
      </c>
      <c r="N125" s="40">
        <f t="shared" si="36"/>
        <v>2.5999999046325684</v>
      </c>
      <c r="O125" s="40">
        <f t="shared" si="36"/>
        <v>-47.700000762939453</v>
      </c>
      <c r="P125" s="40">
        <f t="shared" si="36"/>
        <v>-133.10000610351562</v>
      </c>
      <c r="Q125" s="8">
        <v>-20</v>
      </c>
      <c r="R125" s="8">
        <f>Q125</f>
        <v>-20</v>
      </c>
      <c r="S125" s="8">
        <f t="shared" ref="S125:AB125" si="37">R125</f>
        <v>-20</v>
      </c>
      <c r="T125" s="8">
        <f t="shared" si="37"/>
        <v>-20</v>
      </c>
      <c r="U125" s="8">
        <f t="shared" si="37"/>
        <v>-20</v>
      </c>
      <c r="V125" s="8">
        <f t="shared" si="37"/>
        <v>-20</v>
      </c>
      <c r="W125" s="8">
        <f t="shared" si="37"/>
        <v>-20</v>
      </c>
      <c r="X125" s="8">
        <f t="shared" si="37"/>
        <v>-20</v>
      </c>
      <c r="Y125" s="8">
        <f t="shared" si="37"/>
        <v>-20</v>
      </c>
      <c r="Z125" s="8">
        <f t="shared" si="37"/>
        <v>-20</v>
      </c>
      <c r="AA125" s="8">
        <f t="shared" si="37"/>
        <v>-20</v>
      </c>
      <c r="AB125" s="8">
        <f t="shared" si="37"/>
        <v>-20</v>
      </c>
    </row>
    <row r="126" spans="3:28" x14ac:dyDescent="0.25">
      <c r="D126" s="4" t="s">
        <v>305</v>
      </c>
      <c r="G126" s="40">
        <f>G217</f>
        <v>0</v>
      </c>
      <c r="H126" s="40">
        <f t="shared" ref="H126:P126" si="38">H217</f>
        <v>0</v>
      </c>
      <c r="I126" s="40">
        <f t="shared" si="38"/>
        <v>0</v>
      </c>
      <c r="J126" s="40">
        <f t="shared" si="38"/>
        <v>0</v>
      </c>
      <c r="K126" s="40">
        <f t="shared" si="38"/>
        <v>0</v>
      </c>
      <c r="L126" s="40">
        <f t="shared" si="38"/>
        <v>-0.69999998807907104</v>
      </c>
      <c r="M126" s="40">
        <f t="shared" si="38"/>
        <v>0.30000001192092896</v>
      </c>
      <c r="N126" s="40">
        <f t="shared" si="38"/>
        <v>-3.2999999523162842</v>
      </c>
      <c r="O126" s="40">
        <f t="shared" si="38"/>
        <v>250.80000305175781</v>
      </c>
      <c r="P126" s="40">
        <f t="shared" si="38"/>
        <v>-98.699996948242188</v>
      </c>
      <c r="Q126" s="8">
        <v>0</v>
      </c>
      <c r="R126" s="8">
        <f>Q126</f>
        <v>0</v>
      </c>
      <c r="S126" s="8">
        <f t="shared" ref="S126:AB126" si="39">R126</f>
        <v>0</v>
      </c>
      <c r="T126" s="8">
        <f t="shared" si="39"/>
        <v>0</v>
      </c>
      <c r="U126" s="8">
        <f t="shared" si="39"/>
        <v>0</v>
      </c>
      <c r="V126" s="8">
        <f t="shared" si="39"/>
        <v>0</v>
      </c>
      <c r="W126" s="8">
        <f t="shared" si="39"/>
        <v>0</v>
      </c>
      <c r="X126" s="8">
        <f t="shared" si="39"/>
        <v>0</v>
      </c>
      <c r="Y126" s="8">
        <f t="shared" si="39"/>
        <v>0</v>
      </c>
      <c r="Z126" s="8">
        <f t="shared" si="39"/>
        <v>0</v>
      </c>
      <c r="AA126" s="8">
        <f t="shared" si="39"/>
        <v>0</v>
      </c>
      <c r="AB126" s="8">
        <f t="shared" si="39"/>
        <v>0</v>
      </c>
    </row>
    <row r="127" spans="3:28" x14ac:dyDescent="0.25">
      <c r="D127" s="7"/>
      <c r="G127" s="54"/>
      <c r="H127" s="54"/>
      <c r="I127" s="54"/>
      <c r="J127" s="54"/>
      <c r="K127" s="54"/>
      <c r="L127" s="54"/>
      <c r="M127" s="54"/>
      <c r="N127" s="54"/>
      <c r="O127" s="54"/>
      <c r="P127" s="54"/>
      <c r="Q127" s="54"/>
      <c r="R127" s="54"/>
      <c r="S127" s="54"/>
      <c r="T127" s="54"/>
      <c r="U127" s="54"/>
      <c r="V127" s="54"/>
      <c r="W127" s="54"/>
      <c r="X127" s="54"/>
      <c r="Y127" s="54"/>
      <c r="Z127" s="54"/>
      <c r="AA127" s="54"/>
      <c r="AB127" s="54"/>
    </row>
    <row r="129" spans="2:28" x14ac:dyDescent="0.25">
      <c r="B129" s="23" t="s">
        <v>287</v>
      </c>
    </row>
    <row r="130" spans="2:28" x14ac:dyDescent="0.25">
      <c r="C130" s="4" t="s">
        <v>309</v>
      </c>
    </row>
    <row r="131" spans="2:28" x14ac:dyDescent="0.25">
      <c r="D131" s="4" t="s">
        <v>310</v>
      </c>
    </row>
    <row r="132" spans="2:28" x14ac:dyDescent="0.25">
      <c r="E132" s="4" t="s">
        <v>311</v>
      </c>
      <c r="G132" s="55">
        <f>G251/G200</f>
        <v>0.42154811715481172</v>
      </c>
      <c r="H132" s="55">
        <f t="shared" ref="H132:P132" si="40">H251/H200</f>
        <v>0.33427847484322271</v>
      </c>
      <c r="I132" s="55">
        <f t="shared" si="40"/>
        <v>0.30014455930294848</v>
      </c>
      <c r="J132" s="55">
        <f t="shared" si="40"/>
        <v>0.26387831026557262</v>
      </c>
      <c r="K132" s="55">
        <f t="shared" si="40"/>
        <v>0.45676600070988888</v>
      </c>
      <c r="L132" s="55">
        <f t="shared" si="40"/>
        <v>0.16817791055177037</v>
      </c>
      <c r="M132" s="55">
        <f t="shared" si="40"/>
        <v>0.15145972646745315</v>
      </c>
      <c r="N132" s="55">
        <f t="shared" si="40"/>
        <v>0.22144043997426693</v>
      </c>
      <c r="O132" s="55">
        <f t="shared" si="40"/>
        <v>0.24560015754622391</v>
      </c>
      <c r="P132" s="55">
        <f t="shared" si="40"/>
        <v>0.19725787130832387</v>
      </c>
      <c r="Q132" s="55">
        <v>0.2</v>
      </c>
      <c r="R132" s="55">
        <f>Q132</f>
        <v>0.2</v>
      </c>
      <c r="S132" s="55">
        <f t="shared" ref="S132:AB132" si="41">R132</f>
        <v>0.2</v>
      </c>
      <c r="T132" s="55">
        <f t="shared" si="41"/>
        <v>0.2</v>
      </c>
      <c r="U132" s="55">
        <f t="shared" si="41"/>
        <v>0.2</v>
      </c>
      <c r="V132" s="55">
        <f t="shared" si="41"/>
        <v>0.2</v>
      </c>
      <c r="W132" s="55">
        <f t="shared" si="41"/>
        <v>0.2</v>
      </c>
      <c r="X132" s="55">
        <f t="shared" si="41"/>
        <v>0.2</v>
      </c>
      <c r="Y132" s="55">
        <f t="shared" si="41"/>
        <v>0.2</v>
      </c>
      <c r="Z132" s="55">
        <f t="shared" si="41"/>
        <v>0.2</v>
      </c>
      <c r="AA132" s="55">
        <f t="shared" si="41"/>
        <v>0.2</v>
      </c>
      <c r="AB132" s="55">
        <f t="shared" si="41"/>
        <v>0.2</v>
      </c>
    </row>
    <row r="133" spans="2:28" x14ac:dyDescent="0.25">
      <c r="E133" s="4" t="s">
        <v>312</v>
      </c>
      <c r="G133" s="55">
        <f>G257/G193</f>
        <v>0.54743801652892565</v>
      </c>
      <c r="H133" s="55">
        <f t="shared" ref="H133:P133" si="42">H257/H193</f>
        <v>0.17914746543778801</v>
      </c>
      <c r="I133" s="55">
        <f t="shared" si="42"/>
        <v>6.431289336146101E-2</v>
      </c>
      <c r="J133" s="55">
        <f t="shared" si="42"/>
        <v>1.7996991150442482E-2</v>
      </c>
      <c r="K133" s="55">
        <f t="shared" si="42"/>
        <v>0.17390803765937268</v>
      </c>
      <c r="L133" s="55">
        <f t="shared" si="42"/>
        <v>0.19899132029228067</v>
      </c>
      <c r="M133" s="55">
        <f t="shared" si="42"/>
        <v>0.18762672489762214</v>
      </c>
      <c r="N133" s="55">
        <f t="shared" si="42"/>
        <v>0.35977084720168251</v>
      </c>
      <c r="O133" s="55">
        <f t="shared" si="42"/>
        <v>0.20331508416663988</v>
      </c>
      <c r="P133" s="55">
        <f t="shared" si="42"/>
        <v>0.17434690974907116</v>
      </c>
      <c r="Q133" s="55">
        <v>0.2</v>
      </c>
      <c r="R133" s="55">
        <f>Q133</f>
        <v>0.2</v>
      </c>
      <c r="S133" s="55">
        <f t="shared" ref="S133:AB133" si="43">R133</f>
        <v>0.2</v>
      </c>
      <c r="T133" s="55">
        <f t="shared" si="43"/>
        <v>0.2</v>
      </c>
      <c r="U133" s="55">
        <f t="shared" si="43"/>
        <v>0.2</v>
      </c>
      <c r="V133" s="55">
        <f t="shared" si="43"/>
        <v>0.2</v>
      </c>
      <c r="W133" s="55">
        <f t="shared" si="43"/>
        <v>0.2</v>
      </c>
      <c r="X133" s="55">
        <f t="shared" si="43"/>
        <v>0.2</v>
      </c>
      <c r="Y133" s="55">
        <f t="shared" si="43"/>
        <v>0.2</v>
      </c>
      <c r="Z133" s="55">
        <f t="shared" si="43"/>
        <v>0.2</v>
      </c>
      <c r="AA133" s="55">
        <f t="shared" si="43"/>
        <v>0.2</v>
      </c>
      <c r="AB133" s="55">
        <f t="shared" si="43"/>
        <v>0.2</v>
      </c>
    </row>
    <row r="134" spans="2:28" x14ac:dyDescent="0.25">
      <c r="E134" s="4" t="s">
        <v>322</v>
      </c>
      <c r="G134" s="55">
        <f>G258/G200</f>
        <v>0</v>
      </c>
      <c r="H134" s="55">
        <f t="shared" ref="H134:P134" si="44">H258/H200</f>
        <v>0</v>
      </c>
      <c r="I134" s="55">
        <f t="shared" si="44"/>
        <v>3.7710663107507848E-2</v>
      </c>
      <c r="J134" s="55">
        <f t="shared" si="44"/>
        <v>0.15665938095945331</v>
      </c>
      <c r="K134" s="55">
        <f t="shared" si="44"/>
        <v>0.1811711227215157</v>
      </c>
      <c r="L134" s="55">
        <f t="shared" si="44"/>
        <v>5.8604563810129184E-2</v>
      </c>
      <c r="M134" s="55">
        <f t="shared" si="44"/>
        <v>3.7162824035925669E-2</v>
      </c>
      <c r="N134" s="55">
        <f t="shared" si="44"/>
        <v>3.8580125192160593E-2</v>
      </c>
      <c r="O134" s="55">
        <f t="shared" si="44"/>
        <v>3.7134814078021432E-2</v>
      </c>
      <c r="P134" s="55">
        <f t="shared" si="44"/>
        <v>3.2233426213773786E-2</v>
      </c>
      <c r="Q134" s="55">
        <v>0.03</v>
      </c>
      <c r="R134" s="55">
        <f>Q134</f>
        <v>0.03</v>
      </c>
      <c r="S134" s="55">
        <f t="shared" ref="S134:AB134" si="45">R134</f>
        <v>0.03</v>
      </c>
      <c r="T134" s="55">
        <f t="shared" si="45"/>
        <v>0.03</v>
      </c>
      <c r="U134" s="55">
        <f t="shared" si="45"/>
        <v>0.03</v>
      </c>
      <c r="V134" s="55">
        <f t="shared" si="45"/>
        <v>0.03</v>
      </c>
      <c r="W134" s="55">
        <f t="shared" si="45"/>
        <v>0.03</v>
      </c>
      <c r="X134" s="55">
        <f t="shared" si="45"/>
        <v>0.03</v>
      </c>
      <c r="Y134" s="55">
        <f t="shared" si="45"/>
        <v>0.03</v>
      </c>
      <c r="Z134" s="55">
        <f t="shared" si="45"/>
        <v>0.03</v>
      </c>
      <c r="AA134" s="55">
        <f t="shared" si="45"/>
        <v>0.03</v>
      </c>
      <c r="AB134" s="55">
        <f t="shared" si="45"/>
        <v>0.03</v>
      </c>
    </row>
    <row r="135" spans="2:28" x14ac:dyDescent="0.25">
      <c r="E135" s="4" t="s">
        <v>323</v>
      </c>
      <c r="G135" s="55">
        <f>G261/G193</f>
        <v>0</v>
      </c>
      <c r="H135" s="55">
        <f t="shared" ref="H135:P135" si="46">H261/H193</f>
        <v>0</v>
      </c>
      <c r="I135" s="55">
        <f t="shared" si="46"/>
        <v>1.4333340636085764E-2</v>
      </c>
      <c r="J135" s="55">
        <f t="shared" si="46"/>
        <v>1.4999911504424779E-3</v>
      </c>
      <c r="K135" s="55">
        <f t="shared" si="46"/>
        <v>4.3777523678765737E-2</v>
      </c>
      <c r="L135" s="55">
        <f t="shared" si="46"/>
        <v>5.3845580245451587E-2</v>
      </c>
      <c r="M135" s="55">
        <f t="shared" si="46"/>
        <v>4.2318688202499261E-2</v>
      </c>
      <c r="N135" s="55">
        <f t="shared" si="46"/>
        <v>2.8287957946587516E-2</v>
      </c>
      <c r="O135" s="55">
        <f t="shared" si="46"/>
        <v>4.369551236048716E-2</v>
      </c>
      <c r="P135" s="55">
        <f t="shared" si="46"/>
        <v>5.3613423804090385E-2</v>
      </c>
      <c r="Q135" s="55">
        <v>0.05</v>
      </c>
      <c r="R135" s="55">
        <f>Q135</f>
        <v>0.05</v>
      </c>
      <c r="S135" s="55">
        <f t="shared" ref="S135:AB135" si="47">R135</f>
        <v>0.05</v>
      </c>
      <c r="T135" s="55">
        <f t="shared" si="47"/>
        <v>0.05</v>
      </c>
      <c r="U135" s="55">
        <f t="shared" si="47"/>
        <v>0.05</v>
      </c>
      <c r="V135" s="55">
        <f t="shared" si="47"/>
        <v>0.05</v>
      </c>
      <c r="W135" s="55">
        <f t="shared" si="47"/>
        <v>0.05</v>
      </c>
      <c r="X135" s="55">
        <f t="shared" si="47"/>
        <v>0.05</v>
      </c>
      <c r="Y135" s="55">
        <f t="shared" si="47"/>
        <v>0.05</v>
      </c>
      <c r="Z135" s="55">
        <f t="shared" si="47"/>
        <v>0.05</v>
      </c>
      <c r="AA135" s="55">
        <f t="shared" si="47"/>
        <v>0.05</v>
      </c>
      <c r="AB135" s="55">
        <f t="shared" si="47"/>
        <v>0.05</v>
      </c>
    </row>
    <row r="137" spans="2:28" x14ac:dyDescent="0.25">
      <c r="D137" s="4" t="s">
        <v>324</v>
      </c>
    </row>
    <row r="138" spans="2:28" x14ac:dyDescent="0.25">
      <c r="E138" s="15" t="s">
        <v>332</v>
      </c>
      <c r="G138" s="62">
        <f t="shared" ref="G138:P138" si="48">G291/G200</f>
        <v>0</v>
      </c>
      <c r="H138" s="62">
        <f t="shared" si="48"/>
        <v>0</v>
      </c>
      <c r="I138" s="62">
        <f t="shared" si="48"/>
        <v>6.2650326580513727E-2</v>
      </c>
      <c r="J138" s="62">
        <f t="shared" si="48"/>
        <v>8.6339551094106876E-2</v>
      </c>
      <c r="K138" s="62">
        <f t="shared" si="48"/>
        <v>0.119856886816174</v>
      </c>
      <c r="L138" s="62">
        <f t="shared" si="48"/>
        <v>8.8002291883870321E-2</v>
      </c>
      <c r="M138" s="62">
        <f t="shared" si="48"/>
        <v>0.13617660049666555</v>
      </c>
      <c r="N138" s="62">
        <f t="shared" si="48"/>
        <v>0.28176142002137616</v>
      </c>
      <c r="O138" s="62">
        <f t="shared" si="48"/>
        <v>0.3038982905111145</v>
      </c>
      <c r="P138" s="62">
        <f t="shared" si="48"/>
        <v>0.32344179513118393</v>
      </c>
      <c r="Q138" s="62">
        <v>0.3</v>
      </c>
      <c r="R138" s="62">
        <f>Q138</f>
        <v>0.3</v>
      </c>
      <c r="S138" s="62">
        <f t="shared" ref="S138:AB138" si="49">R138</f>
        <v>0.3</v>
      </c>
      <c r="T138" s="62">
        <f t="shared" si="49"/>
        <v>0.3</v>
      </c>
      <c r="U138" s="62">
        <f t="shared" si="49"/>
        <v>0.3</v>
      </c>
      <c r="V138" s="62">
        <f t="shared" si="49"/>
        <v>0.3</v>
      </c>
      <c r="W138" s="62">
        <f t="shared" si="49"/>
        <v>0.3</v>
      </c>
      <c r="X138" s="62">
        <f t="shared" si="49"/>
        <v>0.3</v>
      </c>
      <c r="Y138" s="62">
        <f t="shared" si="49"/>
        <v>0.3</v>
      </c>
      <c r="Z138" s="62">
        <f t="shared" si="49"/>
        <v>0.3</v>
      </c>
      <c r="AA138" s="62">
        <f t="shared" si="49"/>
        <v>0.3</v>
      </c>
      <c r="AB138" s="62">
        <f t="shared" si="49"/>
        <v>0.3</v>
      </c>
    </row>
    <row r="139" spans="2:28" x14ac:dyDescent="0.25">
      <c r="E139" s="15" t="s">
        <v>333</v>
      </c>
      <c r="G139" s="62" t="b">
        <f t="shared" ref="G139:P139" si="50">IF(G63,G292/G63)</f>
        <v>0</v>
      </c>
      <c r="H139" s="62">
        <f t="shared" si="50"/>
        <v>0</v>
      </c>
      <c r="I139" s="62">
        <f t="shared" si="50"/>
        <v>8.091998681442952E-3</v>
      </c>
      <c r="J139" s="62">
        <f t="shared" si="50"/>
        <v>1.8163066260441875E-2</v>
      </c>
      <c r="K139" s="62">
        <f t="shared" si="50"/>
        <v>5.7811991077159695E-2</v>
      </c>
      <c r="L139" s="62">
        <f t="shared" si="50"/>
        <v>0.22880372952457884</v>
      </c>
      <c r="M139" s="62">
        <f t="shared" si="50"/>
        <v>0.20916687945882639</v>
      </c>
      <c r="N139" s="62">
        <f t="shared" si="50"/>
        <v>0.47432432280699638</v>
      </c>
      <c r="O139" s="62">
        <f t="shared" si="50"/>
        <v>0.34246089278356046</v>
      </c>
      <c r="P139" s="62">
        <f t="shared" si="50"/>
        <v>0.25490731491728885</v>
      </c>
      <c r="Q139" s="62">
        <v>0.25</v>
      </c>
      <c r="R139" s="62">
        <f>Q139</f>
        <v>0.25</v>
      </c>
      <c r="S139" s="62">
        <f t="shared" ref="S139:AB139" si="51">R139</f>
        <v>0.25</v>
      </c>
      <c r="T139" s="62">
        <f t="shared" si="51"/>
        <v>0.25</v>
      </c>
      <c r="U139" s="62">
        <f t="shared" si="51"/>
        <v>0.25</v>
      </c>
      <c r="V139" s="62">
        <f t="shared" si="51"/>
        <v>0.25</v>
      </c>
      <c r="W139" s="62">
        <f t="shared" si="51"/>
        <v>0.25</v>
      </c>
      <c r="X139" s="62">
        <f t="shared" si="51"/>
        <v>0.25</v>
      </c>
      <c r="Y139" s="62">
        <f t="shared" si="51"/>
        <v>0.25</v>
      </c>
      <c r="Z139" s="62">
        <f t="shared" si="51"/>
        <v>0.25</v>
      </c>
      <c r="AA139" s="62">
        <f t="shared" si="51"/>
        <v>0.25</v>
      </c>
      <c r="AB139" s="62">
        <f t="shared" si="51"/>
        <v>0.25</v>
      </c>
    </row>
    <row r="140" spans="2:28" x14ac:dyDescent="0.25">
      <c r="E140" s="15" t="s">
        <v>71</v>
      </c>
      <c r="G140" s="21">
        <f t="shared" ref="G140:P140" si="52">G293</f>
        <v>0.03</v>
      </c>
      <c r="H140" s="21">
        <f t="shared" si="52"/>
        <v>7.0000000000000007E-2</v>
      </c>
      <c r="I140" s="21">
        <f t="shared" si="52"/>
        <v>2.0600489999999998</v>
      </c>
      <c r="J140" s="21">
        <f t="shared" si="52"/>
        <v>4.1064439999999998</v>
      </c>
      <c r="K140" s="21">
        <f t="shared" si="52"/>
        <v>4.8202540000000003</v>
      </c>
      <c r="L140" s="21">
        <f t="shared" si="52"/>
        <v>2.7999999523162842</v>
      </c>
      <c r="M140" s="21">
        <f t="shared" si="52"/>
        <v>3.4000000953674316</v>
      </c>
      <c r="N140" s="21">
        <f t="shared" si="52"/>
        <v>6.3000001907348633</v>
      </c>
      <c r="O140" s="21">
        <f t="shared" si="52"/>
        <v>17.5</v>
      </c>
      <c r="P140" s="21">
        <f t="shared" si="52"/>
        <v>13.5</v>
      </c>
      <c r="Q140" s="40">
        <f>P140</f>
        <v>13.5</v>
      </c>
      <c r="R140" s="40">
        <f t="shared" ref="R140:AB140" si="53">Q140</f>
        <v>13.5</v>
      </c>
      <c r="S140" s="40">
        <f t="shared" si="53"/>
        <v>13.5</v>
      </c>
      <c r="T140" s="40">
        <f t="shared" si="53"/>
        <v>13.5</v>
      </c>
      <c r="U140" s="40">
        <f t="shared" si="53"/>
        <v>13.5</v>
      </c>
      <c r="V140" s="40">
        <f t="shared" si="53"/>
        <v>13.5</v>
      </c>
      <c r="W140" s="40">
        <f t="shared" si="53"/>
        <v>13.5</v>
      </c>
      <c r="X140" s="40">
        <f t="shared" si="53"/>
        <v>13.5</v>
      </c>
      <c r="Y140" s="40">
        <f t="shared" si="53"/>
        <v>13.5</v>
      </c>
      <c r="Z140" s="40">
        <f t="shared" si="53"/>
        <v>13.5</v>
      </c>
      <c r="AA140" s="40">
        <f t="shared" si="53"/>
        <v>13.5</v>
      </c>
      <c r="AB140" s="40">
        <f t="shared" si="53"/>
        <v>13.5</v>
      </c>
    </row>
    <row r="141" spans="2:28" x14ac:dyDescent="0.25">
      <c r="E141" s="15" t="s">
        <v>74</v>
      </c>
      <c r="G141" s="21">
        <f t="shared" ref="G141:P141" si="54">G297</f>
        <v>0.76500000000000012</v>
      </c>
      <c r="H141" s="21">
        <f t="shared" si="54"/>
        <v>2.996999999999999</v>
      </c>
      <c r="I141" s="21">
        <f t="shared" si="54"/>
        <v>0</v>
      </c>
      <c r="J141" s="21">
        <f t="shared" si="54"/>
        <v>1.8984350000000001</v>
      </c>
      <c r="K141" s="21">
        <f t="shared" si="54"/>
        <v>7.6583420000000011</v>
      </c>
      <c r="L141" s="21">
        <f t="shared" si="54"/>
        <v>22.500000476837158</v>
      </c>
      <c r="M141" s="21">
        <f t="shared" si="54"/>
        <v>43.699999809265137</v>
      </c>
      <c r="N141" s="21">
        <f t="shared" si="54"/>
        <v>60.800002098083496</v>
      </c>
      <c r="O141" s="21">
        <f t="shared" si="54"/>
        <v>164.69999694824219</v>
      </c>
      <c r="P141" s="21">
        <f t="shared" si="54"/>
        <v>81.599999904632568</v>
      </c>
      <c r="Q141" s="40">
        <v>81.599999999999994</v>
      </c>
      <c r="R141" s="40">
        <f>Q141</f>
        <v>81.599999999999994</v>
      </c>
      <c r="S141" s="40">
        <f t="shared" ref="S141:AB141" si="55">R141</f>
        <v>81.599999999999994</v>
      </c>
      <c r="T141" s="40">
        <f t="shared" si="55"/>
        <v>81.599999999999994</v>
      </c>
      <c r="U141" s="40">
        <f t="shared" si="55"/>
        <v>81.599999999999994</v>
      </c>
      <c r="V141" s="40">
        <f t="shared" si="55"/>
        <v>81.599999999999994</v>
      </c>
      <c r="W141" s="40">
        <f t="shared" si="55"/>
        <v>81.599999999999994</v>
      </c>
      <c r="X141" s="40">
        <f t="shared" si="55"/>
        <v>81.599999999999994</v>
      </c>
      <c r="Y141" s="40">
        <f t="shared" si="55"/>
        <v>81.599999999999994</v>
      </c>
      <c r="Z141" s="40">
        <f t="shared" si="55"/>
        <v>81.599999999999994</v>
      </c>
      <c r="AA141" s="40">
        <f t="shared" si="55"/>
        <v>81.599999999999994</v>
      </c>
      <c r="AB141" s="40">
        <f t="shared" si="55"/>
        <v>81.599999999999994</v>
      </c>
    </row>
    <row r="143" spans="2:28" x14ac:dyDescent="0.25">
      <c r="B143" s="23" t="s">
        <v>325</v>
      </c>
    </row>
    <row r="144" spans="2:28" x14ac:dyDescent="0.25">
      <c r="D144" s="4" t="s">
        <v>334</v>
      </c>
      <c r="G144" s="54">
        <f>G207/G263</f>
        <v>0</v>
      </c>
      <c r="H144" s="54">
        <f t="shared" ref="H144:P144" si="56">H207/H263</f>
        <v>0.17106336805555555</v>
      </c>
      <c r="I144" s="54">
        <f t="shared" si="56"/>
        <v>0.15037271751114534</v>
      </c>
      <c r="J144" s="54">
        <f t="shared" si="56"/>
        <v>0.10558896554280131</v>
      </c>
      <c r="K144" s="54">
        <f t="shared" si="56"/>
        <v>0.10109902574312174</v>
      </c>
      <c r="L144" s="54">
        <f t="shared" si="56"/>
        <v>7.1331058040820697E-2</v>
      </c>
      <c r="M144" s="54">
        <f t="shared" si="56"/>
        <v>6.2235205951966535E-2</v>
      </c>
      <c r="N144" s="54">
        <f t="shared" si="56"/>
        <v>8.5390951145343272E-2</v>
      </c>
      <c r="O144" s="54">
        <f t="shared" si="56"/>
        <v>6.4846934637366155E-2</v>
      </c>
      <c r="P144" s="54">
        <f t="shared" si="56"/>
        <v>9.0237070169272598E-2</v>
      </c>
      <c r="Q144" s="54">
        <v>0.09</v>
      </c>
      <c r="R144" s="54">
        <f>Q144</f>
        <v>0.09</v>
      </c>
      <c r="S144" s="54">
        <f t="shared" ref="S144:AB144" si="57">R144</f>
        <v>0.09</v>
      </c>
      <c r="T144" s="54">
        <f t="shared" si="57"/>
        <v>0.09</v>
      </c>
      <c r="U144" s="54">
        <f t="shared" si="57"/>
        <v>0.09</v>
      </c>
      <c r="V144" s="54">
        <f t="shared" si="57"/>
        <v>0.09</v>
      </c>
      <c r="W144" s="54">
        <f t="shared" si="57"/>
        <v>0.09</v>
      </c>
      <c r="X144" s="54">
        <f t="shared" si="57"/>
        <v>0.09</v>
      </c>
      <c r="Y144" s="54">
        <f t="shared" si="57"/>
        <v>0.09</v>
      </c>
      <c r="Z144" s="54">
        <f t="shared" si="57"/>
        <v>0.09</v>
      </c>
      <c r="AA144" s="54">
        <f t="shared" si="57"/>
        <v>0.09</v>
      </c>
      <c r="AB144" s="54">
        <f t="shared" si="57"/>
        <v>0.09</v>
      </c>
    </row>
    <row r="145" spans="2:28" x14ac:dyDescent="0.25">
      <c r="D145" s="4" t="s">
        <v>337</v>
      </c>
      <c r="G145" s="61">
        <f>G219/-G218</f>
        <v>6.3674321503131487E-2</v>
      </c>
      <c r="H145" s="61">
        <f t="shared" ref="H145:P145" si="58">H219/-H218</f>
        <v>-0.48237179487179543</v>
      </c>
      <c r="I145" s="61">
        <f t="shared" si="58"/>
        <v>-3.1249999066252171E-2</v>
      </c>
      <c r="J145" s="61">
        <f t="shared" si="58"/>
        <v>0.11078716557744683</v>
      </c>
      <c r="K145" s="61">
        <f t="shared" si="58"/>
        <v>6.4981928259064126E-2</v>
      </c>
      <c r="L145" s="61">
        <f t="shared" si="58"/>
        <v>8.4398950228565098E-2</v>
      </c>
      <c r="M145" s="61">
        <f t="shared" si="58"/>
        <v>4.9079818201431889E-2</v>
      </c>
      <c r="N145" s="61">
        <f t="shared" si="58"/>
        <v>2.8344645595386839E-2</v>
      </c>
      <c r="O145" s="61">
        <f t="shared" si="58"/>
        <v>9.0943825631165126E-2</v>
      </c>
      <c r="P145" s="61">
        <f t="shared" si="58"/>
        <v>4.4905343760793255E-2</v>
      </c>
      <c r="Q145" s="38">
        <v>0.05</v>
      </c>
      <c r="R145" s="38">
        <v>0.05</v>
      </c>
      <c r="S145" s="38">
        <v>0.1</v>
      </c>
      <c r="T145" s="38">
        <v>0.15</v>
      </c>
      <c r="U145" s="38">
        <v>0.2</v>
      </c>
      <c r="V145" s="38">
        <v>0.2</v>
      </c>
      <c r="W145" s="38">
        <v>0.2</v>
      </c>
      <c r="X145" s="38">
        <v>0.2</v>
      </c>
      <c r="Y145" s="38">
        <v>0.2</v>
      </c>
      <c r="Z145" s="38">
        <v>0.2</v>
      </c>
      <c r="AA145" s="38">
        <v>0.2</v>
      </c>
      <c r="AB145" s="38">
        <v>0.2</v>
      </c>
    </row>
    <row r="147" spans="2:28" x14ac:dyDescent="0.25">
      <c r="B147" s="23" t="s">
        <v>338</v>
      </c>
    </row>
    <row r="148" spans="2:28" x14ac:dyDescent="0.25">
      <c r="C148" s="4" t="s">
        <v>339</v>
      </c>
      <c r="Q148" s="10">
        <v>1577.199951171875</v>
      </c>
      <c r="R148" s="12">
        <v>533.5</v>
      </c>
      <c r="S148" s="12">
        <v>130.30000305175781</v>
      </c>
      <c r="T148" s="13">
        <v>0.30000001192092896</v>
      </c>
      <c r="U148" s="12">
        <v>49.700000762939453</v>
      </c>
      <c r="V148" s="10"/>
    </row>
    <row r="149" spans="2:28" x14ac:dyDescent="0.25">
      <c r="C149" s="4" t="s">
        <v>341</v>
      </c>
      <c r="G149" s="38">
        <f>-G209/AVERAGE(F285:G285,F302:G302)</f>
        <v>0</v>
      </c>
      <c r="H149" s="38">
        <f t="shared" ref="H149:P149" si="59">-H209/AVERAGE(G285:H285,G302:H302)</f>
        <v>4.1845429362880882E-2</v>
      </c>
      <c r="I149" s="38">
        <f t="shared" si="59"/>
        <v>7.1884854688692448E-2</v>
      </c>
      <c r="J149" s="38">
        <f t="shared" si="59"/>
        <v>9.9803816394032505E-2</v>
      </c>
      <c r="K149" s="38">
        <f t="shared" si="59"/>
        <v>6.3779800802876208E-2</v>
      </c>
      <c r="L149" s="38">
        <f t="shared" si="59"/>
        <v>0.13707433781334483</v>
      </c>
      <c r="M149" s="38">
        <f t="shared" si="59"/>
        <v>9.0293819967505184E-2</v>
      </c>
      <c r="N149" s="38">
        <f t="shared" si="59"/>
        <v>0.14802263401565255</v>
      </c>
      <c r="O149" s="38">
        <f t="shared" si="59"/>
        <v>0.10425341125065557</v>
      </c>
      <c r="P149" s="38">
        <f t="shared" si="59"/>
        <v>8.9759022870827154E-2</v>
      </c>
    </row>
    <row r="150" spans="2:28" x14ac:dyDescent="0.25">
      <c r="C150" s="4" t="s">
        <v>342</v>
      </c>
    </row>
    <row r="151" spans="2:28" x14ac:dyDescent="0.25">
      <c r="D151" s="4" t="s">
        <v>343</v>
      </c>
      <c r="F151" s="7" t="s">
        <v>259</v>
      </c>
      <c r="G151" s="7" t="s">
        <v>344</v>
      </c>
    </row>
    <row r="152" spans="2:28" x14ac:dyDescent="0.25">
      <c r="F152" s="7">
        <v>2012</v>
      </c>
      <c r="G152" s="61">
        <v>0.09</v>
      </c>
    </row>
    <row r="153" spans="2:28" x14ac:dyDescent="0.25">
      <c r="F153" s="7">
        <v>2014</v>
      </c>
      <c r="G153" s="61">
        <v>0.08</v>
      </c>
    </row>
    <row r="154" spans="2:28" x14ac:dyDescent="0.25">
      <c r="F154" s="7">
        <v>2016</v>
      </c>
      <c r="G154" s="61">
        <v>7.4999999999999997E-2</v>
      </c>
    </row>
    <row r="155" spans="2:28" x14ac:dyDescent="0.25">
      <c r="G155" s="61"/>
    </row>
    <row r="156" spans="2:28" x14ac:dyDescent="0.25">
      <c r="D156" s="4" t="s">
        <v>345</v>
      </c>
      <c r="F156" s="7" t="s">
        <v>259</v>
      </c>
      <c r="G156" s="7" t="s">
        <v>344</v>
      </c>
    </row>
    <row r="157" spans="2:28" x14ac:dyDescent="0.25">
      <c r="F157" s="7">
        <v>2012</v>
      </c>
      <c r="G157" s="61">
        <v>0.08</v>
      </c>
    </row>
    <row r="158" spans="2:28" x14ac:dyDescent="0.25">
      <c r="F158" s="7">
        <v>2014</v>
      </c>
      <c r="G158" s="61">
        <v>7.0000000000000007E-2</v>
      </c>
    </row>
    <row r="159" spans="2:28" x14ac:dyDescent="0.25">
      <c r="F159" s="7">
        <v>2016</v>
      </c>
      <c r="G159" s="61">
        <v>0.06</v>
      </c>
    </row>
    <row r="160" spans="2:28" x14ac:dyDescent="0.25">
      <c r="G160" s="61"/>
    </row>
    <row r="164" spans="1:16" x14ac:dyDescent="0.25">
      <c r="A164" s="23" t="s">
        <v>186</v>
      </c>
    </row>
    <row r="165" spans="1:16" x14ac:dyDescent="0.25">
      <c r="B165" s="23" t="s">
        <v>184</v>
      </c>
    </row>
    <row r="166" spans="1:16" ht="12.75" hidden="1" customHeight="1" outlineLevel="1" x14ac:dyDescent="0.25">
      <c r="E166" s="5" t="s">
        <v>31</v>
      </c>
      <c r="G166" s="17">
        <v>5.1999998092651367</v>
      </c>
      <c r="H166" s="17">
        <v>19.399999618530273</v>
      </c>
      <c r="I166" s="17">
        <v>29.5</v>
      </c>
      <c r="J166" s="17">
        <v>30.299999237060547</v>
      </c>
      <c r="K166" s="17">
        <v>24.899999618530273</v>
      </c>
      <c r="L166" s="17">
        <v>20.700000762939453</v>
      </c>
      <c r="M166" s="17">
        <v>18.200000762939453</v>
      </c>
      <c r="N166" s="17">
        <v>21.399999618530273</v>
      </c>
      <c r="O166" s="17">
        <v>18.700000762939453</v>
      </c>
      <c r="P166" s="17">
        <v>12.300000190734863</v>
      </c>
    </row>
    <row r="167" spans="1:16" ht="12.75" hidden="1" customHeight="1" outlineLevel="1" x14ac:dyDescent="0.25">
      <c r="E167" s="5" t="s">
        <v>32</v>
      </c>
      <c r="G167" s="17">
        <v>-34.400001525878906</v>
      </c>
      <c r="H167" s="17">
        <v>5.4000000953674316</v>
      </c>
      <c r="I167" s="17">
        <v>23.600000381469727</v>
      </c>
      <c r="J167" s="17">
        <v>19.5</v>
      </c>
      <c r="K167" s="17">
        <v>17.5</v>
      </c>
      <c r="L167" s="17">
        <v>13.600000381469727</v>
      </c>
      <c r="M167" s="17">
        <v>9.5</v>
      </c>
      <c r="N167" s="17">
        <v>10.300000190734863</v>
      </c>
      <c r="O167" s="17">
        <v>6.8000001907348633</v>
      </c>
      <c r="P167" s="17">
        <v>-20.5</v>
      </c>
    </row>
    <row r="168" spans="1:16" ht="12.75" hidden="1" customHeight="1" outlineLevel="1" x14ac:dyDescent="0.25">
      <c r="E168" s="5" t="s">
        <v>33</v>
      </c>
      <c r="G168" s="17">
        <v>-29.700000762939453</v>
      </c>
      <c r="H168" s="17">
        <v>6.6999998092651367</v>
      </c>
      <c r="I168" s="17">
        <v>23.200000762939453</v>
      </c>
      <c r="J168" s="17">
        <v>13.5</v>
      </c>
      <c r="K168" s="17">
        <v>17.700000762939453</v>
      </c>
      <c r="L168" s="17">
        <v>10.800000190734863</v>
      </c>
      <c r="M168" s="18">
        <v>1.7000000476837158</v>
      </c>
      <c r="N168" s="17">
        <v>5.0999999046325684</v>
      </c>
      <c r="O168" s="17">
        <v>8.1999998092651367</v>
      </c>
      <c r="P168" s="17">
        <v>-32.400001525878906</v>
      </c>
    </row>
    <row r="169" spans="1:16" ht="12.75" hidden="1" customHeight="1" outlineLevel="1" x14ac:dyDescent="0.25">
      <c r="E169" s="5" t="s">
        <v>34</v>
      </c>
    </row>
    <row r="170" spans="1:16" ht="12.75" hidden="1" customHeight="1" outlineLevel="1" x14ac:dyDescent="0.25">
      <c r="E170" s="6" t="s">
        <v>35</v>
      </c>
    </row>
    <row r="171" spans="1:16" ht="12.75" hidden="1" customHeight="1" outlineLevel="1" x14ac:dyDescent="0.25">
      <c r="E171" s="14" t="s">
        <v>9</v>
      </c>
      <c r="F171" s="39"/>
      <c r="G171" s="18">
        <v>0.10000000149011612</v>
      </c>
      <c r="H171" s="17">
        <v>4.9000000953674316</v>
      </c>
      <c r="I171" s="17">
        <v>25.899999618530273</v>
      </c>
      <c r="J171" s="17">
        <v>49.799999237060547</v>
      </c>
      <c r="K171" s="17">
        <v>121.09999847412109</v>
      </c>
      <c r="L171" s="31">
        <v>358.79998779296875</v>
      </c>
      <c r="M171" s="31">
        <v>459.39999389648437</v>
      </c>
      <c r="N171" s="31">
        <v>675.0999755859375</v>
      </c>
      <c r="O171" s="31">
        <v>1521.9000244140625</v>
      </c>
      <c r="P171" s="31">
        <v>2014.5999755859375</v>
      </c>
    </row>
    <row r="172" spans="1:16" ht="12.75" hidden="1" customHeight="1" outlineLevel="1" x14ac:dyDescent="0.25">
      <c r="E172" s="14" t="s">
        <v>36</v>
      </c>
      <c r="G172" s="18">
        <v>0.80000001192092896</v>
      </c>
      <c r="H172" s="18">
        <v>1.5</v>
      </c>
      <c r="I172" s="17">
        <v>3.5999999046325684</v>
      </c>
      <c r="J172" s="17">
        <v>17.899999618530273</v>
      </c>
      <c r="K172" s="17">
        <v>38.5</v>
      </c>
      <c r="L172" s="17">
        <v>4.5</v>
      </c>
      <c r="M172" s="17">
        <v>35</v>
      </c>
      <c r="N172" s="17">
        <v>6.8000001907348633</v>
      </c>
      <c r="O172" s="17">
        <v>17.100000381469727</v>
      </c>
      <c r="P172" s="17">
        <v>51.599998474121094</v>
      </c>
    </row>
    <row r="173" spans="1:16" ht="12.75" hidden="1" customHeight="1" outlineLevel="1" x14ac:dyDescent="0.25">
      <c r="E173" s="14" t="s">
        <v>37</v>
      </c>
      <c r="G173" s="18">
        <v>0.89999997615814209</v>
      </c>
      <c r="H173" s="17">
        <v>6.4000000953674316</v>
      </c>
      <c r="I173" s="17">
        <v>29.5</v>
      </c>
      <c r="J173" s="17">
        <v>67.699996948242188</v>
      </c>
      <c r="K173" s="17">
        <v>159.60000610351562</v>
      </c>
      <c r="L173" s="17">
        <v>363.29998779296875</v>
      </c>
      <c r="M173" s="17">
        <v>494.39999389648437</v>
      </c>
      <c r="N173" s="17">
        <v>681.9000244140625</v>
      </c>
      <c r="O173" s="17">
        <v>1539</v>
      </c>
      <c r="P173" s="17">
        <v>2066.199951171875</v>
      </c>
    </row>
    <row r="174" spans="1:16" ht="12.75" hidden="1" customHeight="1" outlineLevel="1" x14ac:dyDescent="0.25">
      <c r="E174" s="6" t="s">
        <v>38</v>
      </c>
    </row>
    <row r="175" spans="1:16" ht="12.75" hidden="1" customHeight="1" outlineLevel="1" x14ac:dyDescent="0.25">
      <c r="E175" s="14" t="s">
        <v>9</v>
      </c>
      <c r="G175" s="18">
        <v>1.7799999713897705</v>
      </c>
      <c r="H175" s="18">
        <v>1.9900000095367432</v>
      </c>
      <c r="I175" s="17">
        <v>3.0099999904632568</v>
      </c>
      <c r="J175" s="17">
        <v>3.4200000762939453</v>
      </c>
      <c r="K175" s="17">
        <v>3.8900001049041748</v>
      </c>
      <c r="L175" s="17">
        <v>3.7200000286102295</v>
      </c>
      <c r="M175" s="17">
        <v>3.8900001049041748</v>
      </c>
      <c r="N175" s="18">
        <v>2.4000000953674316</v>
      </c>
      <c r="O175" s="18">
        <v>1.8200000524520874</v>
      </c>
      <c r="P175" s="18">
        <v>1.5099999904632568</v>
      </c>
    </row>
    <row r="176" spans="1:16" ht="12.75" hidden="1" customHeight="1" outlineLevel="1" x14ac:dyDescent="0.25">
      <c r="E176" s="14" t="s">
        <v>36</v>
      </c>
      <c r="G176" s="17">
        <v>3.4800000190734863</v>
      </c>
      <c r="H176" s="18">
        <v>2.7699999809265137</v>
      </c>
      <c r="I176" s="18">
        <v>2.0199999809265137</v>
      </c>
      <c r="J176" s="17">
        <v>3.0499999523162842</v>
      </c>
      <c r="K176" s="17">
        <v>3.2300000190734863</v>
      </c>
      <c r="L176" s="17">
        <v>3.059999942779541</v>
      </c>
      <c r="M176" s="18">
        <v>2.8399999141693115</v>
      </c>
      <c r="N176" s="18">
        <v>1.0299999713897705</v>
      </c>
      <c r="O176" s="18">
        <v>1.4299999475479126</v>
      </c>
      <c r="P176" s="18">
        <v>0.46000000834465027</v>
      </c>
    </row>
    <row r="177" spans="2:17" ht="12.75" hidden="1" customHeight="1" outlineLevel="1" x14ac:dyDescent="0.25">
      <c r="E177" s="14"/>
      <c r="G177" s="17"/>
      <c r="H177" s="18"/>
      <c r="I177" s="18"/>
      <c r="J177" s="17"/>
      <c r="K177" s="17"/>
      <c r="L177" s="17"/>
      <c r="M177" s="18"/>
      <c r="N177" s="18"/>
      <c r="O177" s="18"/>
      <c r="P177" s="18"/>
    </row>
    <row r="178" spans="2:17" ht="12.75" hidden="1" customHeight="1" outlineLevel="1" x14ac:dyDescent="0.25">
      <c r="E178" s="4" t="s">
        <v>150</v>
      </c>
      <c r="L178" s="10"/>
      <c r="M178" s="10"/>
      <c r="N178" s="10"/>
      <c r="O178" s="10"/>
      <c r="P178" s="10"/>
    </row>
    <row r="179" spans="2:17" ht="12.75" hidden="1" customHeight="1" outlineLevel="1" x14ac:dyDescent="0.25">
      <c r="E179" s="4" t="s">
        <v>180</v>
      </c>
      <c r="L179" s="10"/>
      <c r="M179" s="10"/>
      <c r="N179" s="10"/>
      <c r="O179" s="10"/>
      <c r="P179" s="10"/>
    </row>
    <row r="180" spans="2:17" ht="12.75" hidden="1" customHeight="1" outlineLevel="1" x14ac:dyDescent="0.25">
      <c r="E180" s="14"/>
      <c r="G180" s="17"/>
      <c r="H180" s="18"/>
      <c r="I180" s="18"/>
      <c r="J180" s="17"/>
      <c r="K180" s="17"/>
      <c r="L180" s="17"/>
      <c r="M180" s="18"/>
      <c r="N180" s="18"/>
      <c r="O180" s="18"/>
      <c r="P180" s="18"/>
    </row>
    <row r="181" spans="2:17" ht="12.75" hidden="1" customHeight="1" outlineLevel="1" x14ac:dyDescent="0.25">
      <c r="G181" s="40"/>
      <c r="H181" s="40"/>
      <c r="I181" s="40"/>
      <c r="J181" s="40"/>
      <c r="K181" s="40"/>
      <c r="L181" s="40"/>
      <c r="M181" s="40"/>
      <c r="N181" s="40"/>
      <c r="O181" s="40"/>
      <c r="P181" s="40"/>
    </row>
    <row r="182" spans="2:17" collapsed="1" x14ac:dyDescent="0.25">
      <c r="B182" s="23" t="s">
        <v>185</v>
      </c>
    </row>
    <row r="183" spans="2:17" ht="12.75" hidden="1" customHeight="1" outlineLevel="2" x14ac:dyDescent="0.25">
      <c r="E183" s="5" t="s">
        <v>8</v>
      </c>
    </row>
    <row r="184" spans="2:17" ht="12.75" hidden="1" customHeight="1" outlineLevel="2" x14ac:dyDescent="0.25">
      <c r="E184" s="15" t="s">
        <v>187</v>
      </c>
      <c r="G184" s="21"/>
      <c r="H184" s="21"/>
      <c r="I184" s="20"/>
      <c r="J184" s="20"/>
      <c r="K184" s="20"/>
      <c r="L184" s="20"/>
      <c r="M184" s="20"/>
      <c r="N184" s="20"/>
      <c r="O184" s="20"/>
      <c r="P184" s="20"/>
      <c r="Q184" s="8"/>
    </row>
    <row r="185" spans="2:17" ht="12.75" hidden="1" customHeight="1" outlineLevel="2" x14ac:dyDescent="0.25">
      <c r="E185" s="6" t="s">
        <v>183</v>
      </c>
      <c r="G185" s="21">
        <v>0</v>
      </c>
      <c r="H185" s="21">
        <v>0</v>
      </c>
      <c r="I185" s="21"/>
      <c r="J185" s="20">
        <v>0</v>
      </c>
      <c r="K185" s="20">
        <v>0</v>
      </c>
      <c r="L185" s="20">
        <v>0</v>
      </c>
      <c r="M185" s="20">
        <v>0</v>
      </c>
      <c r="N185" s="20">
        <v>115.80000305175781</v>
      </c>
      <c r="O185" s="20">
        <v>197.39999389648437</v>
      </c>
      <c r="P185" s="20">
        <v>33.599998474121094</v>
      </c>
    </row>
    <row r="186" spans="2:17" ht="12.75" hidden="1" customHeight="1" outlineLevel="2" x14ac:dyDescent="0.25">
      <c r="E186" s="6" t="s">
        <v>10</v>
      </c>
      <c r="G186" s="21">
        <v>0</v>
      </c>
      <c r="H186" s="21">
        <v>0</v>
      </c>
      <c r="I186" s="21"/>
      <c r="J186" s="20">
        <v>0</v>
      </c>
      <c r="K186" s="20">
        <v>0</v>
      </c>
      <c r="L186" s="20">
        <v>0</v>
      </c>
      <c r="M186" s="20">
        <v>0</v>
      </c>
      <c r="N186" s="20">
        <v>1490.5</v>
      </c>
      <c r="O186" s="20">
        <v>2568.89990234375</v>
      </c>
      <c r="P186" s="20">
        <v>2980.39990234375</v>
      </c>
      <c r="Q186" s="8"/>
    </row>
    <row r="187" spans="2:17" ht="12.75" hidden="1" customHeight="1" outlineLevel="2" x14ac:dyDescent="0.25">
      <c r="E187" s="4" t="s">
        <v>231</v>
      </c>
      <c r="G187" s="21"/>
      <c r="H187" s="21"/>
      <c r="I187" s="21"/>
      <c r="J187" s="20"/>
      <c r="K187" s="20"/>
      <c r="L187" s="20"/>
      <c r="M187" s="20"/>
      <c r="N187" s="20"/>
      <c r="O187" s="20"/>
      <c r="P187" s="20"/>
      <c r="Q187" s="8"/>
    </row>
    <row r="188" spans="2:17" ht="12.75" hidden="1" customHeight="1" outlineLevel="1" collapsed="1" x14ac:dyDescent="0.25">
      <c r="E188" s="15" t="s">
        <v>288</v>
      </c>
      <c r="G188" s="21">
        <v>2.851</v>
      </c>
      <c r="H188" s="21">
        <v>4.1040000000000001</v>
      </c>
      <c r="I188" s="20">
        <v>78</v>
      </c>
      <c r="J188" s="20">
        <v>170.10000610351562</v>
      </c>
      <c r="K188" s="20">
        <v>471.89999389648437</v>
      </c>
      <c r="L188" s="20">
        <v>1331.699951171875</v>
      </c>
      <c r="M188" s="20">
        <v>1785.800048828125</v>
      </c>
      <c r="N188" s="20">
        <v>1606.300048828125</v>
      </c>
      <c r="O188" s="20">
        <v>2766.300048828125</v>
      </c>
      <c r="P188" s="20">
        <v>3014</v>
      </c>
      <c r="Q188" s="8"/>
    </row>
    <row r="189" spans="2:17" ht="12.75" hidden="1" customHeight="1" outlineLevel="2" x14ac:dyDescent="0.25">
      <c r="E189" s="15" t="s">
        <v>36</v>
      </c>
      <c r="G189" s="21">
        <v>0.17399999999999999</v>
      </c>
      <c r="H189" s="21">
        <v>9.7409999999999997</v>
      </c>
      <c r="I189" s="20">
        <v>7.3000001907348633</v>
      </c>
      <c r="J189" s="20">
        <v>54.700000762939453</v>
      </c>
      <c r="K189" s="21"/>
      <c r="L189" s="21"/>
      <c r="M189" s="21"/>
      <c r="N189" s="21"/>
      <c r="O189" s="21"/>
      <c r="P189" s="21"/>
    </row>
    <row r="190" spans="2:17" ht="12.75" hidden="1" customHeight="1" outlineLevel="2" x14ac:dyDescent="0.25">
      <c r="E190" s="15" t="s">
        <v>172</v>
      </c>
      <c r="G190" s="21">
        <v>0</v>
      </c>
      <c r="H190" s="21">
        <v>4.2999999999999997E-2</v>
      </c>
      <c r="I190" s="20">
        <v>0</v>
      </c>
      <c r="J190" s="20">
        <v>1.2000000476837158</v>
      </c>
      <c r="K190" s="21"/>
      <c r="L190" s="21"/>
      <c r="M190" s="21"/>
      <c r="N190" s="21"/>
      <c r="O190" s="21"/>
      <c r="P190" s="21"/>
      <c r="Q190" s="8"/>
    </row>
    <row r="191" spans="2:17" ht="12.75" hidden="1" customHeight="1" outlineLevel="2" x14ac:dyDescent="0.25">
      <c r="E191" s="6" t="s">
        <v>10</v>
      </c>
      <c r="G191" s="21">
        <v>0</v>
      </c>
      <c r="H191" s="21">
        <v>0</v>
      </c>
      <c r="I191" s="20">
        <v>0</v>
      </c>
      <c r="J191" s="20">
        <v>0</v>
      </c>
      <c r="K191" s="20">
        <v>127</v>
      </c>
      <c r="L191" s="20">
        <v>16.600000381469727</v>
      </c>
      <c r="M191" s="20">
        <v>137.69999694824219</v>
      </c>
      <c r="N191" s="20">
        <v>87</v>
      </c>
      <c r="O191" s="20">
        <v>135.60000610351562</v>
      </c>
      <c r="P191" s="20">
        <v>132.60000610351562</v>
      </c>
    </row>
    <row r="192" spans="2:17" ht="12.75" hidden="1" customHeight="1" outlineLevel="1" collapsed="1" x14ac:dyDescent="0.25">
      <c r="E192" s="15" t="s">
        <v>289</v>
      </c>
      <c r="G192" s="21">
        <f t="shared" ref="G192:P192" si="60">G193-G188</f>
        <v>0.17399999999999993</v>
      </c>
      <c r="H192" s="21">
        <f t="shared" si="60"/>
        <v>9.7839999999999989</v>
      </c>
      <c r="I192" s="21">
        <f t="shared" si="60"/>
        <v>7.3000030517578125</v>
      </c>
      <c r="J192" s="21">
        <f t="shared" si="60"/>
        <v>55.899993896484375</v>
      </c>
      <c r="K192" s="21">
        <f t="shared" si="60"/>
        <v>127.00003051757812</v>
      </c>
      <c r="L192" s="21">
        <f t="shared" si="60"/>
        <v>16.60009765625</v>
      </c>
      <c r="M192" s="21">
        <f t="shared" si="60"/>
        <v>137.699951171875</v>
      </c>
      <c r="N192" s="21">
        <f t="shared" si="60"/>
        <v>87</v>
      </c>
      <c r="O192" s="21">
        <f t="shared" si="60"/>
        <v>135.599853515625</v>
      </c>
      <c r="P192" s="21">
        <f t="shared" si="60"/>
        <v>132.60009765625</v>
      </c>
    </row>
    <row r="193" spans="5:17" ht="13.5" hidden="1" customHeight="1" outlineLevel="1" thickBot="1" x14ac:dyDescent="0.3">
      <c r="E193" s="19" t="s">
        <v>11</v>
      </c>
      <c r="F193" s="41"/>
      <c r="G193" s="22">
        <v>3.0249999999999999</v>
      </c>
      <c r="H193" s="22">
        <v>13.888</v>
      </c>
      <c r="I193" s="22">
        <v>85.300003051757813</v>
      </c>
      <c r="J193" s="22">
        <v>226</v>
      </c>
      <c r="K193" s="22">
        <v>598.9000244140625</v>
      </c>
      <c r="L193" s="22">
        <v>1348.300048828125</v>
      </c>
      <c r="M193" s="22">
        <v>1923.5</v>
      </c>
      <c r="N193" s="22">
        <v>1693.300048828125</v>
      </c>
      <c r="O193" s="22">
        <v>2901.89990234375</v>
      </c>
      <c r="P193" s="22">
        <v>3146.60009765625</v>
      </c>
    </row>
    <row r="194" spans="5:17" ht="12.75" hidden="1" customHeight="1" outlineLevel="1" x14ac:dyDescent="0.25">
      <c r="E194" s="5" t="s">
        <v>291</v>
      </c>
      <c r="G194" s="21"/>
      <c r="H194" s="21"/>
      <c r="I194" s="21"/>
      <c r="J194" s="21"/>
      <c r="K194" s="21"/>
      <c r="L194" s="21"/>
      <c r="M194" s="21"/>
      <c r="N194" s="21"/>
      <c r="O194" s="21"/>
      <c r="P194" s="21"/>
    </row>
    <row r="195" spans="5:17" ht="12.75" hidden="1" customHeight="1" outlineLevel="1" x14ac:dyDescent="0.25">
      <c r="E195" s="15" t="s">
        <v>9</v>
      </c>
      <c r="G195" s="21">
        <f t="shared" ref="G195:P195" si="61">G99</f>
        <v>0.13900000000000001</v>
      </c>
      <c r="H195" s="21">
        <f t="shared" si="61"/>
        <v>6.5126100000000005</v>
      </c>
      <c r="I195" s="21">
        <f t="shared" si="61"/>
        <v>52.913375525878905</v>
      </c>
      <c r="J195" s="21">
        <f t="shared" si="61"/>
        <v>117.00628494824218</v>
      </c>
      <c r="K195" s="21">
        <f t="shared" si="61"/>
        <v>346.39999427646399</v>
      </c>
      <c r="L195" s="21">
        <f t="shared" si="61"/>
        <v>1031.0999999940395</v>
      </c>
      <c r="M195" s="21">
        <f t="shared" si="61"/>
        <v>1398.7000503540039</v>
      </c>
      <c r="N195" s="21">
        <f t="shared" si="61"/>
        <v>1169.1999740600586</v>
      </c>
      <c r="O195" s="21">
        <f t="shared" si="61"/>
        <v>2125.8999007940292</v>
      </c>
      <c r="P195" s="21">
        <f t="shared" si="61"/>
        <v>2484.5999450683594</v>
      </c>
      <c r="Q195" s="8"/>
    </row>
    <row r="196" spans="5:17" ht="12.75" hidden="1" customHeight="1" outlineLevel="2" x14ac:dyDescent="0.25">
      <c r="E196" s="15" t="s">
        <v>36</v>
      </c>
      <c r="G196" s="21">
        <v>2.7290000000000001</v>
      </c>
      <c r="H196" s="21">
        <v>3.4670000000000001</v>
      </c>
      <c r="I196" s="20">
        <v>5.3000001907348633</v>
      </c>
      <c r="J196" s="20">
        <v>35.400001525878906</v>
      </c>
      <c r="K196" s="21"/>
      <c r="L196" s="21"/>
      <c r="M196" s="21"/>
      <c r="N196" s="21"/>
      <c r="O196" s="21"/>
      <c r="P196" s="21"/>
    </row>
    <row r="197" spans="5:17" ht="12.75" hidden="1" customHeight="1" outlineLevel="2" x14ac:dyDescent="0.25">
      <c r="E197" s="15" t="s">
        <v>172</v>
      </c>
      <c r="G197" s="21">
        <v>0</v>
      </c>
      <c r="H197" s="21">
        <v>3.3000000000000002E-2</v>
      </c>
      <c r="I197" s="20">
        <v>0</v>
      </c>
      <c r="J197" s="20">
        <v>0.80000001192092896</v>
      </c>
      <c r="K197" s="21"/>
      <c r="L197" s="21"/>
      <c r="M197" s="21"/>
      <c r="N197" s="21"/>
      <c r="O197" s="21"/>
      <c r="P197" s="21"/>
    </row>
    <row r="198" spans="5:17" ht="12.75" hidden="1" customHeight="1" outlineLevel="2" x14ac:dyDescent="0.25">
      <c r="E198" s="6" t="s">
        <v>10</v>
      </c>
      <c r="G198" s="21">
        <v>0</v>
      </c>
      <c r="H198" s="21">
        <v>0</v>
      </c>
      <c r="I198" s="20">
        <v>0</v>
      </c>
      <c r="J198" s="20">
        <v>0</v>
      </c>
      <c r="K198" s="20">
        <v>92.099998474121094</v>
      </c>
      <c r="L198" s="20">
        <v>16.600000381469727</v>
      </c>
      <c r="M198" s="20">
        <v>132.39999389648437</v>
      </c>
      <c r="N198" s="20">
        <v>95.699996948242188</v>
      </c>
      <c r="O198" s="20">
        <v>146.89999389648437</v>
      </c>
      <c r="P198" s="20">
        <v>133.80000305175781</v>
      </c>
    </row>
    <row r="199" spans="5:17" ht="12.75" hidden="1" customHeight="1" outlineLevel="1" collapsed="1" x14ac:dyDescent="0.25">
      <c r="E199" s="15" t="s">
        <v>290</v>
      </c>
      <c r="G199" s="21">
        <f t="shared" ref="G199:P199" si="62">G93</f>
        <v>2.7290000000000001</v>
      </c>
      <c r="H199" s="21">
        <f t="shared" si="62"/>
        <v>3.5</v>
      </c>
      <c r="I199" s="21">
        <f t="shared" si="62"/>
        <v>5.3000001907348633</v>
      </c>
      <c r="J199" s="21">
        <f t="shared" si="62"/>
        <v>36.200001537799835</v>
      </c>
      <c r="K199" s="21">
        <f t="shared" si="62"/>
        <v>92.099998474121094</v>
      </c>
      <c r="L199" s="21">
        <f t="shared" si="62"/>
        <v>16.600000381469727</v>
      </c>
      <c r="M199" s="21">
        <f t="shared" si="62"/>
        <v>132.39999389648437</v>
      </c>
      <c r="N199" s="21">
        <f t="shared" si="62"/>
        <v>95.699996948242188</v>
      </c>
      <c r="O199" s="21">
        <f t="shared" si="62"/>
        <v>146.89999389648437</v>
      </c>
      <c r="P199" s="21">
        <f t="shared" si="62"/>
        <v>133.80000305175781</v>
      </c>
    </row>
    <row r="200" spans="5:17" ht="13.5" hidden="1" customHeight="1" outlineLevel="1" thickBot="1" x14ac:dyDescent="0.3">
      <c r="E200" s="19" t="s">
        <v>292</v>
      </c>
      <c r="F200" s="41"/>
      <c r="G200" s="22">
        <f>SUM(G195:G198)</f>
        <v>2.8680000000000003</v>
      </c>
      <c r="H200" s="22">
        <f t="shared" ref="H200:P200" si="63">SUM(H195:H198)</f>
        <v>10.01261</v>
      </c>
      <c r="I200" s="22">
        <f t="shared" si="63"/>
        <v>58.213375716613768</v>
      </c>
      <c r="J200" s="22">
        <f t="shared" si="63"/>
        <v>153.20628648604202</v>
      </c>
      <c r="K200" s="22">
        <f t="shared" si="63"/>
        <v>438.49999275058508</v>
      </c>
      <c r="L200" s="22">
        <f t="shared" si="63"/>
        <v>1047.7000003755093</v>
      </c>
      <c r="M200" s="22">
        <f t="shared" si="63"/>
        <v>1531.1000442504883</v>
      </c>
      <c r="N200" s="22">
        <f t="shared" si="63"/>
        <v>1264.8999710083008</v>
      </c>
      <c r="O200" s="22">
        <f t="shared" si="63"/>
        <v>2272.7998946905136</v>
      </c>
      <c r="P200" s="22">
        <f t="shared" si="63"/>
        <v>2618.3999481201172</v>
      </c>
    </row>
    <row r="201" spans="5:17" ht="12.75" hidden="1" customHeight="1" outlineLevel="1" x14ac:dyDescent="0.25">
      <c r="E201" s="25" t="s">
        <v>294</v>
      </c>
      <c r="F201" s="42"/>
      <c r="G201" s="43">
        <f t="shared" ref="G201:P201" si="64">G193-G200</f>
        <v>0.15699999999999958</v>
      </c>
      <c r="H201" s="43">
        <f t="shared" si="64"/>
        <v>3.8753899999999994</v>
      </c>
      <c r="I201" s="43">
        <f t="shared" si="64"/>
        <v>27.086627335144044</v>
      </c>
      <c r="J201" s="43">
        <f t="shared" si="64"/>
        <v>72.793713513957982</v>
      </c>
      <c r="K201" s="43">
        <f t="shared" si="64"/>
        <v>160.40003166347742</v>
      </c>
      <c r="L201" s="43">
        <f t="shared" si="64"/>
        <v>300.60004845261574</v>
      </c>
      <c r="M201" s="43">
        <f t="shared" si="64"/>
        <v>392.39995574951172</v>
      </c>
      <c r="N201" s="43">
        <f t="shared" si="64"/>
        <v>428.40007781982422</v>
      </c>
      <c r="O201" s="43">
        <f t="shared" si="64"/>
        <v>629.10000765323639</v>
      </c>
      <c r="P201" s="43">
        <f t="shared" si="64"/>
        <v>528.20014953613281</v>
      </c>
    </row>
    <row r="202" spans="5:17" ht="12.75" hidden="1" customHeight="1" outlineLevel="1" x14ac:dyDescent="0.25">
      <c r="E202" s="5" t="s">
        <v>12</v>
      </c>
      <c r="G202" s="21"/>
      <c r="H202" s="21"/>
      <c r="I202" s="21"/>
      <c r="J202" s="21"/>
      <c r="K202" s="21"/>
      <c r="L202" s="21"/>
      <c r="M202" s="21"/>
      <c r="N202" s="21"/>
      <c r="O202" s="21"/>
      <c r="P202" s="21"/>
    </row>
    <row r="203" spans="5:17" ht="12.75" hidden="1" customHeight="1" outlineLevel="1" x14ac:dyDescent="0.25">
      <c r="E203" s="6" t="s">
        <v>13</v>
      </c>
      <c r="G203" s="21">
        <v>0.157</v>
      </c>
      <c r="H203" s="21">
        <v>0.55900000000000005</v>
      </c>
      <c r="I203" s="20">
        <v>1.7000000476837158</v>
      </c>
      <c r="J203" s="20">
        <v>3.7000000476837158</v>
      </c>
      <c r="K203" s="20">
        <v>9</v>
      </c>
      <c r="L203" s="20">
        <v>36.200000762939453</v>
      </c>
      <c r="M203" s="20">
        <v>66.199996948242187</v>
      </c>
      <c r="N203" s="20">
        <v>82.099998474121094</v>
      </c>
      <c r="O203" s="20">
        <v>118</v>
      </c>
      <c r="P203" s="20">
        <v>162.60000610351562</v>
      </c>
    </row>
    <row r="204" spans="5:17" ht="12.75" hidden="1" customHeight="1" outlineLevel="1" x14ac:dyDescent="0.25">
      <c r="E204" s="6" t="s">
        <v>14</v>
      </c>
      <c r="G204" s="21">
        <v>0.98</v>
      </c>
      <c r="H204" s="21">
        <v>1.234</v>
      </c>
      <c r="I204" s="20">
        <v>2.7999999523162842</v>
      </c>
      <c r="J204" s="20">
        <v>17.5</v>
      </c>
      <c r="K204" s="20">
        <v>26.799999237060547</v>
      </c>
      <c r="L204" s="20">
        <v>44.5</v>
      </c>
      <c r="M204" s="20">
        <v>85.800003051757812</v>
      </c>
      <c r="N204" s="20">
        <v>76.900001525878906</v>
      </c>
      <c r="O204" s="20">
        <v>133.10000610351562</v>
      </c>
      <c r="P204" s="20">
        <v>248.80000305175781</v>
      </c>
    </row>
    <row r="205" spans="5:17" ht="12.75" hidden="1" customHeight="1" outlineLevel="1" x14ac:dyDescent="0.25">
      <c r="E205" s="6" t="s">
        <v>15</v>
      </c>
      <c r="G205" s="21">
        <v>6.2E-2</v>
      </c>
      <c r="H205" s="21">
        <v>0.14799999999999999</v>
      </c>
      <c r="I205" s="20">
        <v>0.5</v>
      </c>
      <c r="J205" s="20">
        <v>3.4000000953674316</v>
      </c>
      <c r="K205" s="20">
        <v>8.3999996185302734</v>
      </c>
      <c r="L205" s="20">
        <v>15</v>
      </c>
      <c r="M205" s="20">
        <v>15.300000190734863</v>
      </c>
      <c r="N205" s="20">
        <v>29</v>
      </c>
      <c r="O205" s="20">
        <v>40.200000762939453</v>
      </c>
      <c r="P205" s="20">
        <v>38.599998474121094</v>
      </c>
      <c r="Q205" s="8"/>
    </row>
    <row r="206" spans="5:17" ht="12.75" hidden="1" customHeight="1" outlineLevel="1" thickBot="1" x14ac:dyDescent="0.3">
      <c r="E206" s="57" t="s">
        <v>230</v>
      </c>
      <c r="F206" s="41"/>
      <c r="G206" s="22">
        <f>G201-G203-G204-G205</f>
        <v>-1.0420000000000005</v>
      </c>
      <c r="H206" s="22">
        <f t="shared" ref="H206:P206" si="65">H201-H203-H204-H205</f>
        <v>1.9343899999999994</v>
      </c>
      <c r="I206" s="22">
        <f t="shared" si="65"/>
        <v>22.086627335144044</v>
      </c>
      <c r="J206" s="22">
        <f t="shared" si="65"/>
        <v>48.193713370906835</v>
      </c>
      <c r="K206" s="22">
        <f t="shared" si="65"/>
        <v>116.2000328078866</v>
      </c>
      <c r="L206" s="22">
        <f t="shared" si="65"/>
        <v>204.90004768967628</v>
      </c>
      <c r="M206" s="22">
        <f t="shared" si="65"/>
        <v>225.09995555877686</v>
      </c>
      <c r="N206" s="22">
        <f t="shared" si="65"/>
        <v>240.40007781982422</v>
      </c>
      <c r="O206" s="22">
        <f t="shared" si="65"/>
        <v>337.80000078678131</v>
      </c>
      <c r="P206" s="22">
        <f t="shared" si="65"/>
        <v>78.200141906738281</v>
      </c>
      <c r="Q206" s="8"/>
    </row>
    <row r="207" spans="5:17" ht="12.75" hidden="1" customHeight="1" outlineLevel="1" x14ac:dyDescent="0.25">
      <c r="E207" s="6" t="s">
        <v>295</v>
      </c>
      <c r="G207" s="21">
        <f t="shared" ref="G207:P207" si="66">G96</f>
        <v>0</v>
      </c>
      <c r="H207" s="21">
        <f t="shared" si="66"/>
        <v>1.1823900000000001</v>
      </c>
      <c r="I207" s="21">
        <f t="shared" si="66"/>
        <v>1.986626</v>
      </c>
      <c r="J207" s="21">
        <f t="shared" si="66"/>
        <v>4.1937119999999997</v>
      </c>
      <c r="K207" s="21">
        <f t="shared" si="66"/>
        <v>11.49999962002039</v>
      </c>
      <c r="L207" s="21">
        <f t="shared" si="66"/>
        <v>20.900000005960464</v>
      </c>
      <c r="M207" s="21">
        <f t="shared" si="66"/>
        <v>42.599998474121094</v>
      </c>
      <c r="N207" s="21">
        <f t="shared" si="66"/>
        <v>66.400001525878906</v>
      </c>
      <c r="O207" s="21">
        <f t="shared" si="66"/>
        <v>86.000001549720764</v>
      </c>
      <c r="P207" s="21">
        <f t="shared" si="66"/>
        <v>141.60000610351562</v>
      </c>
      <c r="Q207" s="8"/>
    </row>
    <row r="208" spans="5:17" ht="13.5" hidden="1" outlineLevel="1" thickBot="1" x14ac:dyDescent="0.3">
      <c r="E208" s="57" t="s">
        <v>296</v>
      </c>
      <c r="F208" s="41"/>
      <c r="G208" s="58">
        <f>G206-G207</f>
        <v>-1.0420000000000005</v>
      </c>
      <c r="H208" s="58">
        <f t="shared" ref="H208:P208" si="67">H206-H207</f>
        <v>0.75199999999999934</v>
      </c>
      <c r="I208" s="58">
        <f t="shared" si="67"/>
        <v>20.100001335144043</v>
      </c>
      <c r="J208" s="58">
        <f t="shared" si="67"/>
        <v>44.000001370906837</v>
      </c>
      <c r="K208" s="58">
        <f t="shared" si="67"/>
        <v>104.70003318786621</v>
      </c>
      <c r="L208" s="58">
        <f t="shared" si="67"/>
        <v>184.00004768371582</v>
      </c>
      <c r="M208" s="58">
        <f t="shared" si="67"/>
        <v>182.49995708465576</v>
      </c>
      <c r="N208" s="58">
        <f t="shared" si="67"/>
        <v>174.00007629394531</v>
      </c>
      <c r="O208" s="58">
        <f t="shared" si="67"/>
        <v>251.79999923706055</v>
      </c>
      <c r="P208" s="58">
        <f t="shared" si="67"/>
        <v>-63.399864196777344</v>
      </c>
    </row>
    <row r="209" spans="5:16" ht="12.75" hidden="1" customHeight="1" outlineLevel="1" x14ac:dyDescent="0.25">
      <c r="E209" s="5" t="s">
        <v>171</v>
      </c>
      <c r="G209" s="21">
        <f>-G426</f>
        <v>0</v>
      </c>
      <c r="H209" s="21">
        <f t="shared" ref="H209:P209" si="68">-H426</f>
        <v>-0.22659299999999999</v>
      </c>
      <c r="I209" s="21">
        <f t="shared" si="68"/>
        <v>-0.997946</v>
      </c>
      <c r="J209" s="21">
        <f t="shared" si="68"/>
        <v>-2.2543709999999999</v>
      </c>
      <c r="K209" s="21">
        <f t="shared" si="68"/>
        <v>-5.8000001907348633</v>
      </c>
      <c r="L209" s="21">
        <f t="shared" si="68"/>
        <v>-39.400001525878906</v>
      </c>
      <c r="M209" s="21">
        <f t="shared" si="68"/>
        <v>-55.700000762939453</v>
      </c>
      <c r="N209" s="21">
        <f t="shared" si="68"/>
        <v>-122.30000305175781</v>
      </c>
      <c r="O209" s="21">
        <f t="shared" si="68"/>
        <v>-98.900001525878906</v>
      </c>
      <c r="P209" s="21">
        <f t="shared" si="68"/>
        <v>-98.800003051757812</v>
      </c>
    </row>
    <row r="210" spans="5:16" ht="12.75" hidden="1" customHeight="1" outlineLevel="1" x14ac:dyDescent="0.25">
      <c r="E210" s="5" t="s">
        <v>297</v>
      </c>
      <c r="G210" s="21">
        <v>-8.4000000000000005E-2</v>
      </c>
      <c r="H210" s="21">
        <v>5.5929999999999869E-3</v>
      </c>
      <c r="I210" s="21">
        <v>-2.0540000000000003E-3</v>
      </c>
      <c r="J210" s="21">
        <v>-5.3456289046325685</v>
      </c>
      <c r="K210" s="21">
        <v>11.300000190734863</v>
      </c>
      <c r="L210" s="21">
        <v>21.200000762939453</v>
      </c>
      <c r="M210" s="21">
        <v>-17.799999237060547</v>
      </c>
      <c r="N210" s="21">
        <v>28.600006103515625</v>
      </c>
      <c r="O210" s="21">
        <v>7</v>
      </c>
      <c r="P210" s="21">
        <v>-37.099990844726562</v>
      </c>
    </row>
    <row r="211" spans="5:16" ht="12.75" hidden="1" customHeight="1" outlineLevel="1" thickBot="1" x14ac:dyDescent="0.3">
      <c r="E211" s="57" t="s">
        <v>298</v>
      </c>
      <c r="F211" s="41"/>
      <c r="G211" s="22">
        <f>G208+G209+G210</f>
        <v>-1.1260000000000006</v>
      </c>
      <c r="H211" s="22">
        <f t="shared" ref="H211:P211" si="69">H208+H209+H210</f>
        <v>0.53099999999999925</v>
      </c>
      <c r="I211" s="22">
        <f t="shared" si="69"/>
        <v>19.100001335144043</v>
      </c>
      <c r="J211" s="22">
        <f t="shared" si="69"/>
        <v>36.400001466274269</v>
      </c>
      <c r="K211" s="22">
        <f t="shared" si="69"/>
        <v>110.20003318786621</v>
      </c>
      <c r="L211" s="22">
        <f t="shared" si="69"/>
        <v>165.80004692077637</v>
      </c>
      <c r="M211" s="22">
        <f t="shared" si="69"/>
        <v>108.99995708465576</v>
      </c>
      <c r="N211" s="22">
        <f t="shared" si="69"/>
        <v>80.300079345703125</v>
      </c>
      <c r="O211" s="22">
        <f t="shared" si="69"/>
        <v>159.89999771118164</v>
      </c>
      <c r="P211" s="22">
        <f t="shared" si="69"/>
        <v>-199.29985809326172</v>
      </c>
    </row>
    <row r="212" spans="5:16" ht="12.75" hidden="1" customHeight="1" outlineLevel="1" x14ac:dyDescent="0.25">
      <c r="E212" s="5" t="s">
        <v>19</v>
      </c>
      <c r="G212" s="21">
        <v>0</v>
      </c>
      <c r="H212" s="21">
        <v>0</v>
      </c>
      <c r="I212" s="21"/>
      <c r="J212" s="20">
        <v>-2.0999999046325684</v>
      </c>
      <c r="K212" s="21"/>
      <c r="L212" s="20">
        <v>-8.8999996185302734</v>
      </c>
      <c r="M212" s="20">
        <v>-14.399999618530273</v>
      </c>
      <c r="N212" s="20">
        <v>8.6000003814697266</v>
      </c>
      <c r="O212" s="20">
        <v>-46.700000762939453</v>
      </c>
      <c r="P212" s="20">
        <v>-38.200000762939453</v>
      </c>
    </row>
    <row r="213" spans="5:16" ht="12.75" hidden="1" customHeight="1" outlineLevel="1" x14ac:dyDescent="0.25">
      <c r="E213" s="5" t="s">
        <v>20</v>
      </c>
      <c r="G213" s="21">
        <v>0.16800000000000001</v>
      </c>
      <c r="H213" s="21">
        <v>9.2999999999999999E-2</v>
      </c>
      <c r="I213" s="20">
        <v>0.10000000149011612</v>
      </c>
      <c r="K213" s="20">
        <v>0.60000002384185791</v>
      </c>
      <c r="L213" s="20">
        <v>0.20000000298023224</v>
      </c>
      <c r="M213" s="20">
        <v>-62.299999237060547</v>
      </c>
      <c r="N213" s="20">
        <v>2.5999999046325684</v>
      </c>
      <c r="O213" s="20">
        <v>-47.700000762939453</v>
      </c>
      <c r="P213" s="20">
        <v>-133.10000610351562</v>
      </c>
    </row>
    <row r="214" spans="5:16" ht="12.75" hidden="1" customHeight="1" outlineLevel="1" x14ac:dyDescent="0.25">
      <c r="E214" s="5" t="s">
        <v>16</v>
      </c>
      <c r="G214" s="21"/>
      <c r="H214" s="21"/>
      <c r="I214" s="21"/>
      <c r="J214" s="21"/>
      <c r="K214" s="20"/>
      <c r="L214" s="20">
        <v>0</v>
      </c>
      <c r="M214" s="20">
        <v>0</v>
      </c>
      <c r="N214" s="20">
        <v>0</v>
      </c>
      <c r="O214" s="20">
        <v>0</v>
      </c>
      <c r="P214" s="20">
        <v>120</v>
      </c>
    </row>
    <row r="215" spans="5:16" ht="12.75" hidden="1" customHeight="1" outlineLevel="1" x14ac:dyDescent="0.25">
      <c r="E215" s="5" t="s">
        <v>17</v>
      </c>
      <c r="G215" s="21"/>
      <c r="H215" s="21"/>
      <c r="I215" s="21"/>
      <c r="J215" s="21"/>
      <c r="K215" s="20">
        <v>0</v>
      </c>
      <c r="L215" s="20">
        <v>0</v>
      </c>
      <c r="M215" s="20">
        <v>0</v>
      </c>
      <c r="N215" s="20">
        <v>0</v>
      </c>
      <c r="O215" s="20">
        <v>0</v>
      </c>
      <c r="P215" s="20">
        <v>281.5</v>
      </c>
    </row>
    <row r="216" spans="5:16" ht="12.75" hidden="1" customHeight="1" outlineLevel="1" x14ac:dyDescent="0.25">
      <c r="E216" s="5" t="s">
        <v>18</v>
      </c>
      <c r="G216" s="21"/>
      <c r="H216" s="21"/>
      <c r="I216" s="21"/>
      <c r="J216" s="21"/>
      <c r="K216" s="20">
        <v>0</v>
      </c>
      <c r="L216" s="20">
        <v>0</v>
      </c>
      <c r="M216" s="20">
        <v>0</v>
      </c>
      <c r="N216" s="20">
        <v>0</v>
      </c>
      <c r="O216" s="20">
        <v>54.599998474121094</v>
      </c>
      <c r="P216" s="20">
        <v>180.30000305175781</v>
      </c>
    </row>
    <row r="217" spans="5:16" ht="12.75" hidden="1" customHeight="1" outlineLevel="1" x14ac:dyDescent="0.25">
      <c r="E217" s="5" t="s">
        <v>21</v>
      </c>
      <c r="G217" s="21">
        <v>0</v>
      </c>
      <c r="H217" s="21">
        <v>0</v>
      </c>
      <c r="I217" s="21"/>
      <c r="J217" s="21"/>
      <c r="K217" s="21"/>
      <c r="L217" s="20">
        <v>-0.69999998807907104</v>
      </c>
      <c r="M217" s="20">
        <v>0.30000001192092896</v>
      </c>
      <c r="N217" s="20">
        <v>-3.2999999523162842</v>
      </c>
      <c r="O217" s="20">
        <v>250.80000305175781</v>
      </c>
      <c r="P217" s="20">
        <v>-98.699996948242188</v>
      </c>
    </row>
    <row r="218" spans="5:16" ht="12.75" hidden="1" customHeight="1" outlineLevel="1" thickBot="1" x14ac:dyDescent="0.3">
      <c r="E218" s="57" t="s">
        <v>299</v>
      </c>
      <c r="F218" s="41"/>
      <c r="G218" s="22">
        <f>G211+G212+G213-G214-G215-G216+G217</f>
        <v>-0.95800000000000052</v>
      </c>
      <c r="H218" s="22">
        <f>H211+H212+H213-H214-H215-H216+H217</f>
        <v>0.62399999999999922</v>
      </c>
      <c r="I218" s="22">
        <f t="shared" ref="I218:P218" si="70">I211+I212+I213-I214-I215-I216+I217</f>
        <v>19.200001336634159</v>
      </c>
      <c r="J218" s="22">
        <f t="shared" si="70"/>
        <v>34.3000015616417</v>
      </c>
      <c r="K218" s="22">
        <f t="shared" si="70"/>
        <v>110.80003321170807</v>
      </c>
      <c r="L218" s="22">
        <f>L211+L212+L213-L214-L215-L216+L217</f>
        <v>156.40004731714725</v>
      </c>
      <c r="M218" s="22">
        <f t="shared" si="70"/>
        <v>32.59995824098587</v>
      </c>
      <c r="N218" s="22">
        <f t="shared" si="70"/>
        <v>88.200079679489136</v>
      </c>
      <c r="O218" s="22">
        <f t="shared" si="70"/>
        <v>261.70000076293945</v>
      </c>
      <c r="P218" s="22">
        <f t="shared" si="70"/>
        <v>-1051.0998649597168</v>
      </c>
    </row>
    <row r="219" spans="5:16" ht="12.75" hidden="1" customHeight="1" outlineLevel="1" x14ac:dyDescent="0.25">
      <c r="E219" s="5" t="s">
        <v>22</v>
      </c>
      <c r="G219" s="21">
        <v>6.0999999999999999E-2</v>
      </c>
      <c r="H219" s="21">
        <v>0.30099999999999999</v>
      </c>
      <c r="I219" s="20">
        <v>0.60000002384185791</v>
      </c>
      <c r="J219" s="20">
        <v>-3.7999999523162842</v>
      </c>
      <c r="K219" s="20">
        <v>-7.1999998092651367</v>
      </c>
      <c r="L219" s="20">
        <v>-13.199999809265137</v>
      </c>
      <c r="M219" s="20">
        <v>-1.6000000238418579</v>
      </c>
      <c r="N219" s="20">
        <v>-2.5</v>
      </c>
      <c r="O219" s="20">
        <v>-23.799999237060547</v>
      </c>
      <c r="P219" s="20">
        <v>47.200000762939453</v>
      </c>
    </row>
    <row r="220" spans="5:16" ht="12.75" hidden="1" customHeight="1" outlineLevel="1" x14ac:dyDescent="0.25">
      <c r="E220" s="24" t="s">
        <v>23</v>
      </c>
      <c r="F220" s="44"/>
      <c r="G220" s="45">
        <f>G218+G219</f>
        <v>-0.89700000000000046</v>
      </c>
      <c r="H220" s="45">
        <f t="shared" ref="H220:P220" si="71">H218+H219</f>
        <v>0.92499999999999916</v>
      </c>
      <c r="I220" s="45">
        <f t="shared" si="71"/>
        <v>19.800001360476017</v>
      </c>
      <c r="J220" s="45">
        <f t="shared" si="71"/>
        <v>30.500001609325416</v>
      </c>
      <c r="K220" s="45">
        <f t="shared" si="71"/>
        <v>103.60003340244293</v>
      </c>
      <c r="L220" s="45">
        <f t="shared" si="71"/>
        <v>143.20004750788212</v>
      </c>
      <c r="M220" s="45">
        <f t="shared" si="71"/>
        <v>30.999958217144012</v>
      </c>
      <c r="N220" s="45">
        <f t="shared" si="71"/>
        <v>85.700079679489136</v>
      </c>
      <c r="O220" s="45">
        <f t="shared" si="71"/>
        <v>237.90000152587891</v>
      </c>
      <c r="P220" s="45">
        <f t="shared" si="71"/>
        <v>-1003.8998641967773</v>
      </c>
    </row>
    <row r="221" spans="5:16" ht="12.75" hidden="1" customHeight="1" outlineLevel="1" x14ac:dyDescent="0.25">
      <c r="E221" s="5" t="s">
        <v>24</v>
      </c>
      <c r="G221" s="21">
        <v>0</v>
      </c>
      <c r="H221" s="21">
        <v>0</v>
      </c>
      <c r="I221" s="21"/>
      <c r="J221" s="21"/>
      <c r="K221" s="21"/>
      <c r="L221" s="20">
        <v>0</v>
      </c>
      <c r="M221" s="20">
        <v>0</v>
      </c>
      <c r="N221" s="20">
        <v>0</v>
      </c>
      <c r="O221" s="20">
        <v>0</v>
      </c>
      <c r="P221" s="20">
        <v>-14.100000381469727</v>
      </c>
    </row>
    <row r="222" spans="5:16" ht="12.75" hidden="1" customHeight="1" outlineLevel="1" thickBot="1" x14ac:dyDescent="0.3">
      <c r="E222" s="57" t="s">
        <v>300</v>
      </c>
      <c r="F222" s="41"/>
      <c r="G222" s="22">
        <f>G220+G221</f>
        <v>-0.89700000000000046</v>
      </c>
      <c r="H222" s="22">
        <f t="shared" ref="H222:P222" si="72">H220+H221</f>
        <v>0.92499999999999916</v>
      </c>
      <c r="I222" s="22">
        <f t="shared" si="72"/>
        <v>19.800001360476017</v>
      </c>
      <c r="J222" s="22">
        <f t="shared" si="72"/>
        <v>30.500001609325416</v>
      </c>
      <c r="K222" s="22">
        <f t="shared" si="72"/>
        <v>103.60003340244293</v>
      </c>
      <c r="L222" s="22">
        <f t="shared" si="72"/>
        <v>143.20004750788212</v>
      </c>
      <c r="M222" s="22">
        <f t="shared" si="72"/>
        <v>30.999958217144012</v>
      </c>
      <c r="N222" s="22">
        <f t="shared" si="72"/>
        <v>85.700079679489136</v>
      </c>
      <c r="O222" s="22">
        <f t="shared" si="72"/>
        <v>237.90000152587891</v>
      </c>
      <c r="P222" s="22">
        <f t="shared" si="72"/>
        <v>-1017.9998645782471</v>
      </c>
    </row>
    <row r="223" spans="5:16" ht="12.75" hidden="1" customHeight="1" outlineLevel="1" x14ac:dyDescent="0.25">
      <c r="E223" s="5" t="s">
        <v>26</v>
      </c>
      <c r="G223" s="21">
        <v>0</v>
      </c>
      <c r="H223" s="21">
        <v>0</v>
      </c>
      <c r="I223" s="20">
        <v>0</v>
      </c>
      <c r="J223" s="20">
        <v>0.10000000149011612</v>
      </c>
      <c r="K223" s="20">
        <v>1</v>
      </c>
      <c r="L223" s="20">
        <v>2.7000000476837158</v>
      </c>
      <c r="M223" s="20">
        <v>1.3999999761581421</v>
      </c>
      <c r="N223" s="20">
        <v>-0.10000000149011612</v>
      </c>
      <c r="O223" s="20">
        <v>-1</v>
      </c>
      <c r="P223" s="20">
        <v>-0.60000002384185791</v>
      </c>
    </row>
    <row r="224" spans="5:16" ht="12.75" hidden="1" customHeight="1" outlineLevel="1" x14ac:dyDescent="0.25">
      <c r="E224" s="5" t="s">
        <v>173</v>
      </c>
      <c r="G224" s="21"/>
      <c r="H224" s="21"/>
      <c r="I224" s="20">
        <v>0</v>
      </c>
      <c r="J224" s="20">
        <v>-2.4000000953674316</v>
      </c>
      <c r="K224" s="21"/>
      <c r="L224" s="21"/>
      <c r="M224" s="21"/>
      <c r="N224" s="21"/>
      <c r="O224" s="21"/>
      <c r="P224" s="21"/>
    </row>
    <row r="225" spans="5:16" ht="13.5" hidden="1" customHeight="1" outlineLevel="1" thickBot="1" x14ac:dyDescent="0.3">
      <c r="E225" s="26" t="s">
        <v>179</v>
      </c>
      <c r="F225" s="46"/>
      <c r="G225" s="47">
        <f>G222+G223</f>
        <v>-0.89700000000000046</v>
      </c>
      <c r="H225" s="47">
        <f t="shared" ref="H225:P225" si="73">H222+H223</f>
        <v>0.92499999999999916</v>
      </c>
      <c r="I225" s="47">
        <f t="shared" si="73"/>
        <v>19.800001360476017</v>
      </c>
      <c r="J225" s="47">
        <f t="shared" si="73"/>
        <v>30.600001610815532</v>
      </c>
      <c r="K225" s="47">
        <f t="shared" si="73"/>
        <v>104.60003340244293</v>
      </c>
      <c r="L225" s="47">
        <f t="shared" si="73"/>
        <v>145.90004755556583</v>
      </c>
      <c r="M225" s="47">
        <f t="shared" si="73"/>
        <v>32.399958193302155</v>
      </c>
      <c r="N225" s="47">
        <f t="shared" si="73"/>
        <v>85.60007967799902</v>
      </c>
      <c r="O225" s="47">
        <f t="shared" si="73"/>
        <v>236.90000152587891</v>
      </c>
      <c r="P225" s="47">
        <f t="shared" si="73"/>
        <v>-1018.5998646020889</v>
      </c>
    </row>
    <row r="226" spans="5:16" ht="13.5" hidden="1" customHeight="1" outlineLevel="1" thickTop="1" x14ac:dyDescent="0.25">
      <c r="E226" s="56" t="s">
        <v>293</v>
      </c>
      <c r="G226" s="21">
        <v>-0.89700000000000002</v>
      </c>
      <c r="H226" s="21">
        <v>0.92500000000000004</v>
      </c>
      <c r="I226" s="21">
        <v>19.799999237060547</v>
      </c>
      <c r="J226" s="21">
        <v>30.600000381469727</v>
      </c>
      <c r="K226" s="21">
        <v>104.59999847412109</v>
      </c>
      <c r="L226" s="21">
        <v>145.89999389648437</v>
      </c>
      <c r="M226" s="21">
        <v>32.400001525878906</v>
      </c>
      <c r="N226" s="21">
        <v>85.599998474121094</v>
      </c>
      <c r="O226" s="21">
        <v>236.89999389648437</v>
      </c>
      <c r="P226" s="21">
        <v>-1018.5999755859375</v>
      </c>
    </row>
    <row r="227" spans="5:16" ht="13.5" hidden="1" customHeight="1" outlineLevel="1" x14ac:dyDescent="0.25">
      <c r="E227" s="56" t="s">
        <v>301</v>
      </c>
      <c r="G227" s="21">
        <f t="shared" ref="G227:P227" si="74">G225-G226</f>
        <v>0</v>
      </c>
      <c r="H227" s="21">
        <f t="shared" si="74"/>
        <v>-8.8817841970012523E-16</v>
      </c>
      <c r="I227" s="21">
        <f t="shared" si="74"/>
        <v>2.123415470123291E-6</v>
      </c>
      <c r="J227" s="21">
        <f t="shared" si="74"/>
        <v>1.229345805597859E-6</v>
      </c>
      <c r="K227" s="21">
        <f t="shared" si="74"/>
        <v>3.4928321838378906E-5</v>
      </c>
      <c r="L227" s="21">
        <f t="shared" si="74"/>
        <v>5.365908145904541E-5</v>
      </c>
      <c r="M227" s="21">
        <f t="shared" si="74"/>
        <v>-4.3332576751708984E-5</v>
      </c>
      <c r="N227" s="21">
        <f t="shared" si="74"/>
        <v>8.1203877925872803E-5</v>
      </c>
      <c r="O227" s="21">
        <f t="shared" si="74"/>
        <v>7.62939453125E-6</v>
      </c>
      <c r="P227" s="21">
        <f t="shared" si="74"/>
        <v>1.1098384857177734E-4</v>
      </c>
    </row>
    <row r="228" spans="5:16" ht="13.5" hidden="1" customHeight="1" outlineLevel="1" x14ac:dyDescent="0.25">
      <c r="G228" s="59"/>
      <c r="H228" s="59"/>
      <c r="I228" s="21"/>
      <c r="J228" s="21"/>
      <c r="K228" s="21"/>
      <c r="L228" s="60"/>
      <c r="M228" s="20"/>
      <c r="N228" s="20"/>
      <c r="O228" s="20"/>
      <c r="P228" s="20"/>
    </row>
    <row r="229" spans="5:16" ht="12.75" hidden="1" customHeight="1" outlineLevel="1" x14ac:dyDescent="0.25">
      <c r="E229" s="5" t="s">
        <v>29</v>
      </c>
      <c r="G229" s="21"/>
      <c r="H229" s="21"/>
      <c r="I229" s="21"/>
      <c r="J229" s="21"/>
      <c r="K229" s="21"/>
      <c r="L229" s="21"/>
      <c r="M229" s="21"/>
      <c r="N229" s="21"/>
      <c r="O229" s="21"/>
      <c r="P229" s="21"/>
    </row>
    <row r="230" spans="5:16" ht="12.75" hidden="1" customHeight="1" outlineLevel="1" x14ac:dyDescent="0.25">
      <c r="E230" s="6" t="s">
        <v>83</v>
      </c>
      <c r="G230" s="21">
        <v>90</v>
      </c>
      <c r="H230" s="21">
        <v>90</v>
      </c>
      <c r="I230" s="20">
        <v>90</v>
      </c>
      <c r="J230" s="20">
        <v>92</v>
      </c>
      <c r="K230" s="20">
        <v>148.69999694824219</v>
      </c>
      <c r="L230" s="20">
        <v>151.69999694824219</v>
      </c>
      <c r="M230" s="20">
        <v>154.69999694824219</v>
      </c>
      <c r="N230" s="20">
        <v>169.69999694824219</v>
      </c>
      <c r="O230" s="20">
        <v>179.60000610351562</v>
      </c>
      <c r="P230" s="20">
        <v>180.5</v>
      </c>
    </row>
    <row r="231" spans="5:16" ht="12.75" hidden="1" customHeight="1" outlineLevel="1" x14ac:dyDescent="0.25">
      <c r="E231" s="6" t="s">
        <v>84</v>
      </c>
      <c r="G231" s="21">
        <v>90</v>
      </c>
      <c r="H231" s="21">
        <v>90</v>
      </c>
      <c r="I231" s="20">
        <v>90</v>
      </c>
      <c r="J231" s="20">
        <v>116.80000305175781</v>
      </c>
      <c r="K231" s="20">
        <v>156.10000610351562</v>
      </c>
      <c r="L231" s="20">
        <v>160.19999694824219</v>
      </c>
      <c r="M231" s="20">
        <v>160.30000305175781</v>
      </c>
      <c r="N231" s="20">
        <v>172.5</v>
      </c>
      <c r="O231" s="20">
        <v>181.60000610351562</v>
      </c>
      <c r="P231" s="20">
        <v>180.5</v>
      </c>
    </row>
    <row r="232" spans="5:16" ht="12.75" hidden="1" customHeight="1" outlineLevel="1" x14ac:dyDescent="0.25">
      <c r="G232" s="21"/>
      <c r="H232" s="21"/>
      <c r="I232" s="21"/>
      <c r="J232" s="20"/>
      <c r="K232" s="21"/>
      <c r="L232" s="21"/>
      <c r="M232" s="21"/>
      <c r="N232" s="21"/>
      <c r="O232" s="21"/>
      <c r="P232" s="21"/>
    </row>
    <row r="233" spans="5:16" ht="12.75" hidden="1" customHeight="1" outlineLevel="1" x14ac:dyDescent="0.25">
      <c r="E233" s="5" t="s">
        <v>302</v>
      </c>
      <c r="G233" s="21"/>
      <c r="H233" s="21"/>
      <c r="I233" s="21"/>
      <c r="J233" s="21"/>
      <c r="K233" s="21"/>
      <c r="L233" s="21"/>
      <c r="M233" s="21"/>
      <c r="N233" s="21"/>
      <c r="O233" s="21"/>
      <c r="P233" s="21"/>
    </row>
    <row r="234" spans="5:16" ht="12.75" hidden="1" customHeight="1" outlineLevel="2" x14ac:dyDescent="0.25">
      <c r="E234" s="6" t="s">
        <v>27</v>
      </c>
      <c r="G234" s="21">
        <f>G225/G230</f>
        <v>-9.9666666666666723E-3</v>
      </c>
      <c r="H234" s="21">
        <f t="shared" ref="H234:P234" si="75">H220/H230</f>
        <v>1.0277777777777768E-2</v>
      </c>
      <c r="I234" s="21">
        <f t="shared" si="75"/>
        <v>0.22000001511640019</v>
      </c>
      <c r="J234" s="21">
        <f t="shared" si="75"/>
        <v>0.33152175662310235</v>
      </c>
      <c r="K234" s="21">
        <f t="shared" si="75"/>
        <v>0.69670501364235304</v>
      </c>
      <c r="L234" s="21">
        <f t="shared" si="75"/>
        <v>0.94396869076233314</v>
      </c>
      <c r="M234" s="21">
        <f t="shared" si="75"/>
        <v>0.2003875813101382</v>
      </c>
      <c r="N234" s="21">
        <f t="shared" si="75"/>
        <v>0.50500931774104463</v>
      </c>
      <c r="O234" s="21">
        <f t="shared" si="75"/>
        <v>1.3246102084693754</v>
      </c>
      <c r="P234" s="21">
        <f t="shared" si="75"/>
        <v>-5.5617721008131706</v>
      </c>
    </row>
    <row r="235" spans="5:16" ht="12.75" hidden="1" customHeight="1" outlineLevel="2" x14ac:dyDescent="0.25">
      <c r="E235" s="6" t="s">
        <v>28</v>
      </c>
      <c r="I235" s="21"/>
      <c r="J235" s="21"/>
      <c r="K235" s="20"/>
      <c r="L235" s="20">
        <v>0</v>
      </c>
      <c r="M235" s="20">
        <v>0</v>
      </c>
      <c r="N235" s="20">
        <v>0</v>
      </c>
      <c r="O235" s="20">
        <v>0</v>
      </c>
      <c r="P235" s="20">
        <v>-7.9999998211860657E-2</v>
      </c>
    </row>
    <row r="236" spans="5:16" ht="12.75" hidden="1" customHeight="1" outlineLevel="2" x14ac:dyDescent="0.25">
      <c r="E236" s="6" t="s">
        <v>25</v>
      </c>
      <c r="G236" s="21">
        <f t="shared" ref="G236:P236" si="76">G225/G230</f>
        <v>-9.9666666666666723E-3</v>
      </c>
      <c r="H236" s="21">
        <f t="shared" si="76"/>
        <v>1.0277777777777768E-2</v>
      </c>
      <c r="I236" s="21">
        <f t="shared" si="76"/>
        <v>0.22000001511640019</v>
      </c>
      <c r="J236" s="21">
        <f t="shared" si="76"/>
        <v>0.33260871316103841</v>
      </c>
      <c r="K236" s="21">
        <f t="shared" si="76"/>
        <v>0.70342996334324692</v>
      </c>
      <c r="L236" s="21">
        <f t="shared" si="76"/>
        <v>0.96176697752568041</v>
      </c>
      <c r="M236" s="21">
        <f t="shared" si="76"/>
        <v>0.20943735509020192</v>
      </c>
      <c r="N236" s="21">
        <f t="shared" si="76"/>
        <v>0.50442004253015216</v>
      </c>
      <c r="O236" s="21">
        <f t="shared" si="76"/>
        <v>1.3190422799280832</v>
      </c>
      <c r="P236" s="21">
        <f t="shared" si="76"/>
        <v>-5.6432125462719611</v>
      </c>
    </row>
    <row r="237" spans="5:16" ht="12.75" hidden="1" customHeight="1" outlineLevel="2" x14ac:dyDescent="0.25">
      <c r="E237" s="5" t="s">
        <v>30</v>
      </c>
      <c r="G237" s="21"/>
      <c r="H237" s="21"/>
      <c r="I237" s="21"/>
      <c r="J237" s="21"/>
      <c r="K237" s="21"/>
      <c r="L237" s="21"/>
      <c r="M237" s="21"/>
      <c r="N237" s="21"/>
      <c r="O237" s="21"/>
      <c r="P237" s="21"/>
    </row>
    <row r="238" spans="5:16" ht="12.75" hidden="1" customHeight="1" outlineLevel="2" x14ac:dyDescent="0.25">
      <c r="E238" s="6" t="s">
        <v>27</v>
      </c>
      <c r="G238" s="21">
        <f t="shared" ref="G238:P238" si="77">G220/G231</f>
        <v>-9.9666666666666723E-3</v>
      </c>
      <c r="H238" s="21">
        <f t="shared" si="77"/>
        <v>1.0277777777777768E-2</v>
      </c>
      <c r="I238" s="21">
        <f t="shared" si="77"/>
        <v>0.22000001511640019</v>
      </c>
      <c r="J238" s="21">
        <f t="shared" si="77"/>
        <v>0.26113014394194745</v>
      </c>
      <c r="K238" s="21">
        <f t="shared" si="77"/>
        <v>0.66367731807609254</v>
      </c>
      <c r="L238" s="21">
        <f t="shared" si="77"/>
        <v>0.89388296027338587</v>
      </c>
      <c r="M238" s="21">
        <f t="shared" si="77"/>
        <v>0.19338713429178611</v>
      </c>
      <c r="N238" s="21">
        <f t="shared" si="77"/>
        <v>0.49681205611298052</v>
      </c>
      <c r="O238" s="21">
        <f t="shared" si="77"/>
        <v>1.3100219908047315</v>
      </c>
      <c r="P238" s="21">
        <f t="shared" si="77"/>
        <v>-5.5617721008131706</v>
      </c>
    </row>
    <row r="239" spans="5:16" ht="12.75" hidden="1" customHeight="1" outlineLevel="2" x14ac:dyDescent="0.25">
      <c r="E239" s="6" t="s">
        <v>28</v>
      </c>
      <c r="G239" s="21">
        <v>0</v>
      </c>
      <c r="H239" s="21">
        <v>0</v>
      </c>
      <c r="I239" s="21"/>
      <c r="J239" s="21"/>
      <c r="K239" s="21"/>
      <c r="L239" s="20">
        <v>0</v>
      </c>
      <c r="M239" s="20">
        <v>0</v>
      </c>
      <c r="N239" s="20">
        <v>0</v>
      </c>
      <c r="O239" s="20">
        <v>0</v>
      </c>
      <c r="P239" s="20">
        <v>-7.9999998211860657E-2</v>
      </c>
    </row>
    <row r="240" spans="5:16" ht="12.75" hidden="1" customHeight="1" outlineLevel="1" collapsed="1" x14ac:dyDescent="0.25">
      <c r="E240" s="6" t="s">
        <v>25</v>
      </c>
      <c r="G240" s="21">
        <f t="shared" ref="G240:P240" si="78">G225/G231</f>
        <v>-9.9666666666666723E-3</v>
      </c>
      <c r="H240" s="21">
        <f t="shared" si="78"/>
        <v>1.0277777777777768E-2</v>
      </c>
      <c r="I240" s="21">
        <f t="shared" si="78"/>
        <v>0.22000001511640019</v>
      </c>
      <c r="J240" s="21">
        <f t="shared" si="78"/>
        <v>0.26198630831589698</v>
      </c>
      <c r="K240" s="21">
        <f t="shared" si="78"/>
        <v>0.67008346772951966</v>
      </c>
      <c r="L240" s="21">
        <f t="shared" si="78"/>
        <v>0.91073689347636866</v>
      </c>
      <c r="M240" s="21">
        <f t="shared" si="78"/>
        <v>0.20212075843093294</v>
      </c>
      <c r="N240" s="21">
        <f t="shared" si="78"/>
        <v>0.49623234595941462</v>
      </c>
      <c r="O240" s="21">
        <f t="shared" si="78"/>
        <v>1.3045153830602911</v>
      </c>
      <c r="P240" s="21">
        <f t="shared" si="78"/>
        <v>-5.6432125462719611</v>
      </c>
    </row>
    <row r="241" spans="2:16" ht="12.75" hidden="1" customHeight="1" outlineLevel="1" x14ac:dyDescent="0.25"/>
    <row r="242" spans="2:16" collapsed="1" x14ac:dyDescent="0.25">
      <c r="B242" s="23" t="s">
        <v>188</v>
      </c>
      <c r="G242" s="9"/>
      <c r="H242" s="9"/>
      <c r="I242" s="9"/>
      <c r="J242" s="9"/>
      <c r="K242" s="9"/>
      <c r="L242" s="9"/>
      <c r="M242" s="9"/>
      <c r="N242" s="9"/>
      <c r="O242" s="9"/>
      <c r="P242" s="9"/>
    </row>
    <row r="243" spans="2:16" hidden="1" outlineLevel="1" x14ac:dyDescent="0.25">
      <c r="D243" s="4" t="s">
        <v>49</v>
      </c>
      <c r="E243" s="7"/>
    </row>
    <row r="244" spans="2:16" hidden="1" outlineLevel="1" x14ac:dyDescent="0.25">
      <c r="E244" s="5" t="s">
        <v>50</v>
      </c>
    </row>
    <row r="245" spans="2:16" hidden="1" outlineLevel="1" x14ac:dyDescent="0.25">
      <c r="E245" s="15" t="s">
        <v>39</v>
      </c>
      <c r="G245" s="30">
        <v>0.28699999999999998</v>
      </c>
      <c r="H245" s="30">
        <v>1.5589999999999999</v>
      </c>
      <c r="I245" s="30">
        <v>19.12209</v>
      </c>
      <c r="J245" s="30">
        <v>359.32428800000002</v>
      </c>
      <c r="K245" s="31">
        <v>225.529968</v>
      </c>
      <c r="L245" s="31">
        <v>521</v>
      </c>
      <c r="M245" s="31">
        <v>507.79998779296875</v>
      </c>
      <c r="N245" s="31">
        <v>833.20001220703125</v>
      </c>
      <c r="O245" s="31">
        <v>872.5</v>
      </c>
      <c r="P245" s="31">
        <v>492.39999389648437</v>
      </c>
    </row>
    <row r="246" spans="2:16" hidden="1" outlineLevel="1" x14ac:dyDescent="0.25">
      <c r="E246" s="15" t="s">
        <v>40</v>
      </c>
      <c r="G246" s="30"/>
      <c r="H246" s="30"/>
      <c r="I246" s="30">
        <v>5.9954770000000002</v>
      </c>
      <c r="J246" s="30">
        <v>7.9972250000000003</v>
      </c>
      <c r="K246" s="31">
        <v>78.855384000000001</v>
      </c>
      <c r="L246" s="31">
        <v>94.699996948242188</v>
      </c>
      <c r="M246" s="31">
        <v>70.699996948242187</v>
      </c>
      <c r="N246" s="31">
        <v>124.90000152587891</v>
      </c>
      <c r="O246" s="31">
        <v>142.5</v>
      </c>
      <c r="P246" s="31">
        <v>216.60000610351562</v>
      </c>
    </row>
    <row r="247" spans="2:16" hidden="1" outlineLevel="1" x14ac:dyDescent="0.25">
      <c r="E247" s="15" t="s">
        <v>43</v>
      </c>
      <c r="G247" s="30"/>
      <c r="H247" s="30"/>
      <c r="I247" s="30">
        <v>0</v>
      </c>
      <c r="J247" s="30">
        <v>0</v>
      </c>
      <c r="K247" s="31">
        <v>0</v>
      </c>
      <c r="L247" s="31">
        <v>51.099998474121094</v>
      </c>
      <c r="M247" s="31">
        <v>0</v>
      </c>
      <c r="N247" s="31">
        <v>200.80000305175781</v>
      </c>
      <c r="O247" s="30"/>
      <c r="P247" s="30"/>
    </row>
    <row r="248" spans="2:16" hidden="1" outlineLevel="1" x14ac:dyDescent="0.25">
      <c r="E248" s="15" t="s">
        <v>53</v>
      </c>
      <c r="G248" s="30"/>
      <c r="H248" s="30"/>
      <c r="I248" s="30">
        <v>0.26519900000000002</v>
      </c>
      <c r="J248" s="30">
        <v>0</v>
      </c>
      <c r="K248" s="31">
        <v>1.521604</v>
      </c>
      <c r="L248" s="31">
        <v>10.5</v>
      </c>
      <c r="M248" s="31">
        <v>5.0999999046325684</v>
      </c>
      <c r="N248" s="31">
        <v>0.30000001192092896</v>
      </c>
      <c r="O248" s="31">
        <v>15.399999618530273</v>
      </c>
      <c r="P248" s="31">
        <v>37.400001525878906</v>
      </c>
    </row>
    <row r="249" spans="2:16" hidden="1" outlineLevel="1" x14ac:dyDescent="0.25">
      <c r="E249" s="15" t="s">
        <v>61</v>
      </c>
      <c r="G249" s="8"/>
      <c r="H249" s="8"/>
      <c r="I249" s="8">
        <v>0</v>
      </c>
      <c r="J249" s="8">
        <v>0</v>
      </c>
      <c r="K249" s="17">
        <v>0</v>
      </c>
      <c r="L249" s="8"/>
      <c r="M249" s="8"/>
      <c r="N249" s="8"/>
      <c r="O249" s="17">
        <v>0</v>
      </c>
      <c r="P249" s="17">
        <v>21.700000762939453</v>
      </c>
    </row>
    <row r="250" spans="2:16" hidden="1" outlineLevel="1" x14ac:dyDescent="0.25">
      <c r="E250" s="34" t="s">
        <v>196</v>
      </c>
      <c r="F250" s="44"/>
      <c r="G250" s="35">
        <f>SUM(G245:G249)</f>
        <v>0.28699999999999998</v>
      </c>
      <c r="H250" s="35">
        <f t="shared" ref="H250:P250" si="79">SUM(H245:H249)</f>
        <v>1.5589999999999999</v>
      </c>
      <c r="I250" s="35">
        <f t="shared" si="79"/>
        <v>25.382766</v>
      </c>
      <c r="J250" s="35">
        <f t="shared" si="79"/>
        <v>367.32151300000004</v>
      </c>
      <c r="K250" s="35">
        <f t="shared" si="79"/>
        <v>305.90695600000004</v>
      </c>
      <c r="L250" s="35">
        <f t="shared" si="79"/>
        <v>677.29999542236328</v>
      </c>
      <c r="M250" s="35">
        <f t="shared" si="79"/>
        <v>583.59998464584351</v>
      </c>
      <c r="N250" s="35">
        <f t="shared" si="79"/>
        <v>1159.2000167965889</v>
      </c>
      <c r="O250" s="35">
        <f t="shared" si="79"/>
        <v>1030.3999996185303</v>
      </c>
      <c r="P250" s="35">
        <f t="shared" si="79"/>
        <v>768.10000228881836</v>
      </c>
    </row>
    <row r="251" spans="2:16" hidden="1" outlineLevel="1" x14ac:dyDescent="0.25">
      <c r="E251" s="15" t="s">
        <v>41</v>
      </c>
      <c r="G251" s="30">
        <v>1.2090000000000001</v>
      </c>
      <c r="H251" s="30">
        <v>3.347</v>
      </c>
      <c r="I251" s="30">
        <v>17.472428000000001</v>
      </c>
      <c r="J251" s="30">
        <v>40.427816</v>
      </c>
      <c r="K251" s="31">
        <v>200.291888</v>
      </c>
      <c r="L251" s="31">
        <v>176.19999694824219</v>
      </c>
      <c r="M251" s="31">
        <v>231.89999389648437</v>
      </c>
      <c r="N251" s="31">
        <v>280.10000610351562</v>
      </c>
      <c r="O251" s="31">
        <v>558.20001220703125</v>
      </c>
      <c r="P251" s="31">
        <v>516.5</v>
      </c>
    </row>
    <row r="252" spans="2:16" hidden="1" outlineLevel="2" x14ac:dyDescent="0.25">
      <c r="E252" s="15" t="s">
        <v>174</v>
      </c>
      <c r="G252" s="30">
        <v>1.6559999999999999</v>
      </c>
      <c r="H252" s="30">
        <v>2.488</v>
      </c>
      <c r="I252" s="30">
        <v>5.2527249999999999</v>
      </c>
      <c r="J252" s="30">
        <v>1.6594450000000001</v>
      </c>
      <c r="K252" s="31">
        <v>98.855423999999999</v>
      </c>
      <c r="L252" s="31">
        <v>237.60000610351562</v>
      </c>
      <c r="M252" s="31">
        <v>213.10000610351562</v>
      </c>
      <c r="N252" s="31">
        <v>384.39999389648437</v>
      </c>
      <c r="O252" s="31">
        <v>515.9000244140625</v>
      </c>
      <c r="P252" s="31">
        <v>466.60000610351562</v>
      </c>
    </row>
    <row r="253" spans="2:16" hidden="1" outlineLevel="2" x14ac:dyDescent="0.25">
      <c r="E253" s="29" t="s">
        <v>190</v>
      </c>
      <c r="G253" s="30"/>
      <c r="H253" s="30"/>
      <c r="I253" s="30"/>
      <c r="J253" s="30"/>
      <c r="K253" s="31"/>
      <c r="L253" s="30"/>
      <c r="M253" s="30"/>
      <c r="N253" s="31"/>
      <c r="O253" s="31"/>
      <c r="P253" s="31"/>
    </row>
    <row r="254" spans="2:16" hidden="1" outlineLevel="2" x14ac:dyDescent="0.25">
      <c r="E254" s="29" t="s">
        <v>191</v>
      </c>
      <c r="G254" s="30"/>
      <c r="H254" s="30"/>
      <c r="I254" s="30"/>
      <c r="J254" s="30"/>
      <c r="K254" s="31"/>
      <c r="L254" s="30"/>
      <c r="M254" s="30"/>
      <c r="N254" s="31"/>
      <c r="O254" s="31"/>
      <c r="P254" s="31"/>
    </row>
    <row r="255" spans="2:16" hidden="1" outlineLevel="2" x14ac:dyDescent="0.25">
      <c r="E255" s="15" t="s">
        <v>175</v>
      </c>
      <c r="G255" s="30"/>
      <c r="H255" s="30"/>
      <c r="I255" s="30">
        <v>0.23316500000000001</v>
      </c>
      <c r="J255" s="30">
        <v>2.4078750000000002</v>
      </c>
      <c r="K255" s="31">
        <v>5.2981040000000004</v>
      </c>
      <c r="L255" s="31">
        <v>30.700000762939453</v>
      </c>
      <c r="M255" s="31">
        <v>46.799999237060547</v>
      </c>
      <c r="N255" s="31">
        <v>39.299999237060547</v>
      </c>
      <c r="O255" s="31">
        <v>19</v>
      </c>
      <c r="P255" s="31">
        <v>14.300000190734863</v>
      </c>
    </row>
    <row r="256" spans="2:16" hidden="1" outlineLevel="2" x14ac:dyDescent="0.25">
      <c r="E256" s="15" t="s">
        <v>308</v>
      </c>
      <c r="G256" s="30"/>
      <c r="H256" s="30"/>
      <c r="I256" s="30">
        <v>0</v>
      </c>
      <c r="J256" s="30">
        <v>0</v>
      </c>
      <c r="K256" s="31">
        <v>0</v>
      </c>
      <c r="L256" s="31">
        <v>0</v>
      </c>
      <c r="M256" s="31">
        <v>101</v>
      </c>
      <c r="N256" s="31">
        <v>185.5</v>
      </c>
      <c r="O256" s="31">
        <v>55.099998474121094</v>
      </c>
      <c r="P256" s="31">
        <v>67.699996948242188</v>
      </c>
    </row>
    <row r="257" spans="5:16" hidden="1" outlineLevel="1" collapsed="1" x14ac:dyDescent="0.25">
      <c r="E257" s="15" t="s">
        <v>313</v>
      </c>
      <c r="G257" s="30">
        <f>SUM(G252:G256)</f>
        <v>1.6559999999999999</v>
      </c>
      <c r="H257" s="30">
        <f t="shared" ref="H257:P257" si="80">SUM(H252:H256)</f>
        <v>2.488</v>
      </c>
      <c r="I257" s="30">
        <f t="shared" si="80"/>
        <v>5.4858899999999995</v>
      </c>
      <c r="J257" s="30">
        <f t="shared" si="80"/>
        <v>4.0673200000000005</v>
      </c>
      <c r="K257" s="30">
        <f t="shared" si="80"/>
        <v>104.15352799999999</v>
      </c>
      <c r="L257" s="30">
        <f t="shared" si="80"/>
        <v>268.30000686645508</v>
      </c>
      <c r="M257" s="30">
        <f t="shared" si="80"/>
        <v>360.90000534057617</v>
      </c>
      <c r="N257" s="30">
        <f>SUM(N252:N256)</f>
        <v>609.19999313354492</v>
      </c>
      <c r="O257" s="30">
        <f t="shared" si="80"/>
        <v>590.00002288818359</v>
      </c>
      <c r="P257" s="30">
        <f t="shared" si="80"/>
        <v>548.60000324249268</v>
      </c>
    </row>
    <row r="258" spans="5:16" hidden="1" outlineLevel="1" x14ac:dyDescent="0.25">
      <c r="E258" s="15" t="s">
        <v>52</v>
      </c>
      <c r="G258" s="30"/>
      <c r="H258" s="30"/>
      <c r="I258" s="30">
        <v>2.195265</v>
      </c>
      <c r="J258" s="30">
        <v>24.001201999999999</v>
      </c>
      <c r="K258" s="31">
        <v>79.443535999999995</v>
      </c>
      <c r="L258" s="31">
        <v>61.400001525878906</v>
      </c>
      <c r="M258" s="31">
        <v>56.900001525878906</v>
      </c>
      <c r="N258" s="31">
        <v>48.799999237060547</v>
      </c>
      <c r="O258" s="31">
        <v>84.400001525878906</v>
      </c>
      <c r="P258" s="31">
        <v>84.400001525878906</v>
      </c>
    </row>
    <row r="259" spans="5:16" hidden="1" outlineLevel="2" x14ac:dyDescent="0.25">
      <c r="E259" s="15" t="s">
        <v>51</v>
      </c>
      <c r="G259" s="30"/>
      <c r="H259" s="30"/>
      <c r="I259" s="30">
        <v>1.222634</v>
      </c>
      <c r="J259" s="30">
        <v>0.33899800000000002</v>
      </c>
      <c r="K259" s="31">
        <v>26.218360000000001</v>
      </c>
      <c r="L259" s="31">
        <v>72.099998474121094</v>
      </c>
      <c r="M259" s="31">
        <v>75.699996948242188</v>
      </c>
      <c r="N259" s="31">
        <v>41.200000762939453</v>
      </c>
      <c r="O259" s="31">
        <v>92.400001525878906</v>
      </c>
      <c r="P259" s="31">
        <v>90.800003051757812</v>
      </c>
    </row>
    <row r="260" spans="5:16" hidden="1" outlineLevel="2" x14ac:dyDescent="0.25">
      <c r="E260" s="15" t="s">
        <v>314</v>
      </c>
      <c r="G260" s="30"/>
      <c r="H260" s="30"/>
      <c r="I260" s="30">
        <v>0</v>
      </c>
      <c r="J260" s="30">
        <v>0</v>
      </c>
      <c r="K260" s="31">
        <v>0</v>
      </c>
      <c r="L260" s="31">
        <v>0.5</v>
      </c>
      <c r="M260" s="31">
        <v>5.6999998092651367</v>
      </c>
      <c r="N260" s="31">
        <v>6.6999998092651367</v>
      </c>
      <c r="O260" s="31">
        <v>34.400001525878906</v>
      </c>
      <c r="P260" s="31">
        <v>77.900001525878906</v>
      </c>
    </row>
    <row r="261" spans="5:16" hidden="1" outlineLevel="1" collapsed="1" x14ac:dyDescent="0.25">
      <c r="E261" s="15" t="s">
        <v>315</v>
      </c>
      <c r="G261" s="30"/>
      <c r="H261" s="30"/>
      <c r="I261" s="30">
        <f>SUM(I259:I260)</f>
        <v>1.222634</v>
      </c>
      <c r="J261" s="30">
        <f t="shared" ref="J261:P261" si="81">SUM(J259:J260)</f>
        <v>0.33899800000000002</v>
      </c>
      <c r="K261" s="30">
        <f t="shared" si="81"/>
        <v>26.218360000000001</v>
      </c>
      <c r="L261" s="30">
        <f t="shared" si="81"/>
        <v>72.599998474121094</v>
      </c>
      <c r="M261" s="30">
        <f t="shared" si="81"/>
        <v>81.399996757507324</v>
      </c>
      <c r="N261" s="30">
        <f t="shared" si="81"/>
        <v>47.90000057220459</v>
      </c>
      <c r="O261" s="30">
        <f t="shared" si="81"/>
        <v>126.80000305175781</v>
      </c>
      <c r="P261" s="30">
        <f t="shared" si="81"/>
        <v>168.70000457763672</v>
      </c>
    </row>
    <row r="262" spans="5:16" hidden="1" outlineLevel="1" x14ac:dyDescent="0.25">
      <c r="E262" s="24" t="s">
        <v>55</v>
      </c>
      <c r="F262" s="44"/>
      <c r="G262" s="27">
        <f>G251+G257+G258+G261</f>
        <v>2.8650000000000002</v>
      </c>
      <c r="H262" s="27">
        <f t="shared" ref="H262:P262" si="82">H251+H257+H258+H261</f>
        <v>5.835</v>
      </c>
      <c r="I262" s="27">
        <f t="shared" si="82"/>
        <v>26.376216999999997</v>
      </c>
      <c r="J262" s="27">
        <f t="shared" si="82"/>
        <v>68.835336000000012</v>
      </c>
      <c r="K262" s="27">
        <f t="shared" si="82"/>
        <v>410.10731200000004</v>
      </c>
      <c r="L262" s="27">
        <f t="shared" si="82"/>
        <v>578.50000381469727</v>
      </c>
      <c r="M262" s="27">
        <f t="shared" si="82"/>
        <v>731.09999752044678</v>
      </c>
      <c r="N262" s="27">
        <f t="shared" si="82"/>
        <v>985.99999904632568</v>
      </c>
      <c r="O262" s="27">
        <f t="shared" si="82"/>
        <v>1359.4000396728516</v>
      </c>
      <c r="P262" s="27">
        <f t="shared" si="82"/>
        <v>1318.2000093460083</v>
      </c>
    </row>
    <row r="263" spans="5:16" hidden="1" outlineLevel="1" x14ac:dyDescent="0.25">
      <c r="E263" s="5" t="s">
        <v>45</v>
      </c>
      <c r="G263" s="8">
        <v>5.367</v>
      </c>
      <c r="H263" s="8">
        <v>6.9119999999999999</v>
      </c>
      <c r="I263" s="8">
        <v>13.211346000000001</v>
      </c>
      <c r="J263" s="8">
        <v>39.717331999999999</v>
      </c>
      <c r="K263" s="17">
        <v>113.74985599999999</v>
      </c>
      <c r="L263" s="17">
        <v>293</v>
      </c>
      <c r="M263" s="17">
        <v>684.5</v>
      </c>
      <c r="N263" s="17">
        <v>777.5999755859375</v>
      </c>
      <c r="O263" s="17">
        <v>1326.199951171875</v>
      </c>
      <c r="P263" s="17">
        <v>1569.199951171875</v>
      </c>
    </row>
    <row r="264" spans="5:16" hidden="1" outlineLevel="1" x14ac:dyDescent="0.25">
      <c r="E264" s="5" t="s">
        <v>56</v>
      </c>
      <c r="G264" s="8"/>
      <c r="H264" s="8"/>
      <c r="I264" s="8">
        <v>2.4127540000000001</v>
      </c>
      <c r="J264" s="8">
        <v>2.9229889999999998</v>
      </c>
      <c r="K264" s="17">
        <v>75.751431999999994</v>
      </c>
      <c r="L264" s="17">
        <v>86</v>
      </c>
      <c r="M264" s="17">
        <v>176.69999694824219</v>
      </c>
      <c r="N264" s="17">
        <v>166.69999694824219</v>
      </c>
      <c r="O264" s="17">
        <v>156</v>
      </c>
      <c r="P264" s="17">
        <v>23</v>
      </c>
    </row>
    <row r="265" spans="5:16" hidden="1" outlineLevel="1" x14ac:dyDescent="0.25">
      <c r="E265" s="5" t="s">
        <v>57</v>
      </c>
      <c r="G265" s="8"/>
      <c r="H265" s="8"/>
      <c r="I265" s="8">
        <v>0</v>
      </c>
      <c r="J265" s="8">
        <v>0.13534299999999999</v>
      </c>
      <c r="K265" s="17">
        <v>28.551652000000001</v>
      </c>
      <c r="L265" s="17">
        <v>29.799999237060547</v>
      </c>
      <c r="M265" s="17">
        <v>87.599998474121094</v>
      </c>
      <c r="N265" s="17">
        <v>86.099998474121094</v>
      </c>
      <c r="O265" s="17">
        <v>278</v>
      </c>
      <c r="P265" s="17">
        <v>0</v>
      </c>
    </row>
    <row r="266" spans="5:16" hidden="1" outlineLevel="1" x14ac:dyDescent="0.25">
      <c r="E266" s="24" t="s">
        <v>317</v>
      </c>
      <c r="F266" s="44"/>
      <c r="G266" s="27">
        <f>G263+G264+G265</f>
        <v>5.367</v>
      </c>
      <c r="H266" s="27">
        <f t="shared" ref="H266:P266" si="83">H263+H264+H265</f>
        <v>6.9119999999999999</v>
      </c>
      <c r="I266" s="27">
        <f t="shared" si="83"/>
        <v>15.6241</v>
      </c>
      <c r="J266" s="27">
        <f t="shared" si="83"/>
        <v>42.775663999999999</v>
      </c>
      <c r="K266" s="27">
        <f t="shared" si="83"/>
        <v>218.05293999999998</v>
      </c>
      <c r="L266" s="27">
        <f t="shared" si="83"/>
        <v>408.79999923706055</v>
      </c>
      <c r="M266" s="27">
        <f t="shared" si="83"/>
        <v>948.79999542236328</v>
      </c>
      <c r="N266" s="27">
        <f t="shared" si="83"/>
        <v>1030.3999710083008</v>
      </c>
      <c r="O266" s="27">
        <f t="shared" si="83"/>
        <v>1760.199951171875</v>
      </c>
      <c r="P266" s="27">
        <f t="shared" si="83"/>
        <v>1592.199951171875</v>
      </c>
    </row>
    <row r="267" spans="5:16" hidden="1" outlineLevel="2" x14ac:dyDescent="0.25">
      <c r="E267" s="5" t="s">
        <v>58</v>
      </c>
      <c r="G267" s="8"/>
      <c r="H267" s="8"/>
      <c r="I267" s="8">
        <v>0</v>
      </c>
      <c r="J267" s="8">
        <v>0</v>
      </c>
      <c r="K267" s="17">
        <v>0.57375399999999999</v>
      </c>
      <c r="L267" s="18">
        <v>0.30000001192092896</v>
      </c>
      <c r="M267" s="17">
        <v>54.5</v>
      </c>
      <c r="N267" s="17">
        <v>53.799999237060547</v>
      </c>
      <c r="O267" s="17">
        <v>53.599998474121094</v>
      </c>
      <c r="P267" s="17">
        <v>9.6000003814697266</v>
      </c>
    </row>
    <row r="268" spans="5:16" hidden="1" outlineLevel="2" x14ac:dyDescent="0.25">
      <c r="E268" s="5" t="s">
        <v>151</v>
      </c>
      <c r="G268" s="8"/>
      <c r="H268" s="8"/>
      <c r="I268" s="8">
        <v>0</v>
      </c>
      <c r="J268" s="8">
        <v>0</v>
      </c>
      <c r="K268" s="17">
        <v>1.209557</v>
      </c>
      <c r="L268" s="17">
        <v>0</v>
      </c>
      <c r="M268" s="17">
        <v>278</v>
      </c>
      <c r="N268" s="17">
        <v>193.60000610351562</v>
      </c>
      <c r="O268" s="17">
        <v>94.099998474121094</v>
      </c>
      <c r="P268" s="17">
        <v>67.599998474121094</v>
      </c>
    </row>
    <row r="269" spans="5:16" hidden="1" outlineLevel="2" x14ac:dyDescent="0.25">
      <c r="E269" s="5" t="s">
        <v>59</v>
      </c>
      <c r="G269" s="8"/>
      <c r="H269" s="8"/>
      <c r="I269" s="8">
        <v>6.9402000000000005E-2</v>
      </c>
      <c r="J269" s="8">
        <v>1.0591029999999999</v>
      </c>
      <c r="K269" s="17">
        <v>2.2076560000000001</v>
      </c>
      <c r="L269" s="18">
        <v>1</v>
      </c>
      <c r="M269" s="17">
        <v>221.10000610351562</v>
      </c>
      <c r="N269" s="17">
        <v>251.39999389648438</v>
      </c>
      <c r="O269" s="17">
        <v>545.9000244140625</v>
      </c>
      <c r="P269" s="17">
        <v>454.20001220703125</v>
      </c>
    </row>
    <row r="270" spans="5:16" hidden="1" outlineLevel="2" x14ac:dyDescent="0.25">
      <c r="E270" s="5" t="s">
        <v>176</v>
      </c>
      <c r="G270" s="8"/>
      <c r="H270" s="8"/>
      <c r="I270" s="8">
        <v>0</v>
      </c>
      <c r="J270" s="8">
        <v>0</v>
      </c>
      <c r="K270" s="17">
        <v>22.245543999999999</v>
      </c>
      <c r="L270" s="17">
        <v>103.30000305175781</v>
      </c>
      <c r="M270" s="17">
        <v>84</v>
      </c>
      <c r="N270" s="17">
        <v>54.700000762939453</v>
      </c>
      <c r="O270" s="17">
        <v>53</v>
      </c>
      <c r="P270" s="17">
        <v>0</v>
      </c>
    </row>
    <row r="271" spans="5:16" hidden="1" outlineLevel="1" collapsed="1" x14ac:dyDescent="0.25">
      <c r="E271" s="5" t="s">
        <v>316</v>
      </c>
      <c r="G271" s="8"/>
      <c r="H271" s="8"/>
      <c r="I271" s="8">
        <f>SUM(I267:I270)</f>
        <v>6.9402000000000005E-2</v>
      </c>
      <c r="J271" s="8">
        <f t="shared" ref="J271:P271" si="84">SUM(J267:J270)</f>
        <v>1.0591029999999999</v>
      </c>
      <c r="K271" s="8">
        <f t="shared" si="84"/>
        <v>26.236511</v>
      </c>
      <c r="L271" s="8">
        <f t="shared" si="84"/>
        <v>104.60000306367874</v>
      </c>
      <c r="M271" s="8">
        <f t="shared" si="84"/>
        <v>637.60000610351562</v>
      </c>
      <c r="N271" s="8">
        <f t="shared" si="84"/>
        <v>553.5</v>
      </c>
      <c r="O271" s="8">
        <f t="shared" si="84"/>
        <v>746.60002136230469</v>
      </c>
      <c r="P271" s="8">
        <f t="shared" si="84"/>
        <v>531.40001106262207</v>
      </c>
    </row>
    <row r="272" spans="5:16" hidden="1" outlineLevel="2" x14ac:dyDescent="0.25">
      <c r="E272" s="5" t="s">
        <v>306</v>
      </c>
      <c r="G272" s="8"/>
      <c r="H272" s="8"/>
      <c r="I272" s="8">
        <v>0.81885399999999997</v>
      </c>
      <c r="J272" s="8">
        <v>1.350368</v>
      </c>
      <c r="K272" s="17">
        <v>3.7049159999999999</v>
      </c>
      <c r="L272" s="8"/>
      <c r="M272" s="8"/>
      <c r="N272" s="8"/>
      <c r="O272" s="17">
        <v>0</v>
      </c>
      <c r="P272" s="17">
        <v>49.599998474121094</v>
      </c>
    </row>
    <row r="273" spans="5:16" hidden="1" outlineLevel="2" x14ac:dyDescent="0.25">
      <c r="E273" s="5" t="s">
        <v>307</v>
      </c>
      <c r="G273" s="30"/>
      <c r="H273" s="30"/>
      <c r="I273" s="30">
        <v>0.154504</v>
      </c>
      <c r="J273" s="30">
        <v>0.32248100000000002</v>
      </c>
      <c r="K273" s="31">
        <v>0.39351799999999998</v>
      </c>
      <c r="L273" s="31">
        <v>1.7000000476837158</v>
      </c>
      <c r="M273" s="31">
        <v>7.1999998092651367</v>
      </c>
      <c r="N273" s="31">
        <v>10.800000190734863</v>
      </c>
      <c r="O273" s="31">
        <v>22.600000381469727</v>
      </c>
      <c r="P273" s="31">
        <v>21.399999618530273</v>
      </c>
    </row>
    <row r="274" spans="5:16" hidden="1" outlineLevel="1" collapsed="1" x14ac:dyDescent="0.25">
      <c r="E274" s="5" t="s">
        <v>319</v>
      </c>
      <c r="G274" s="30"/>
      <c r="H274" s="30"/>
      <c r="I274" s="30">
        <f>SUM(I272:I273)</f>
        <v>0.97335799999999995</v>
      </c>
      <c r="J274" s="30">
        <f t="shared" ref="J274:P274" si="85">SUM(J272:J273)</f>
        <v>1.672849</v>
      </c>
      <c r="K274" s="30">
        <f t="shared" si="85"/>
        <v>4.0984340000000001</v>
      </c>
      <c r="L274" s="30">
        <f t="shared" si="85"/>
        <v>1.7000000476837158</v>
      </c>
      <c r="M274" s="30">
        <f t="shared" si="85"/>
        <v>7.1999998092651367</v>
      </c>
      <c r="N274" s="30">
        <f t="shared" si="85"/>
        <v>10.800000190734863</v>
      </c>
      <c r="O274" s="30">
        <f t="shared" si="85"/>
        <v>22.600000381469727</v>
      </c>
      <c r="P274" s="30">
        <f t="shared" si="85"/>
        <v>70.999998092651367</v>
      </c>
    </row>
    <row r="275" spans="5:16" hidden="1" outlineLevel="2" x14ac:dyDescent="0.25">
      <c r="E275" s="5" t="s">
        <v>46</v>
      </c>
      <c r="G275" s="8"/>
      <c r="H275" s="8"/>
      <c r="I275" s="8">
        <v>0</v>
      </c>
      <c r="J275" s="8">
        <v>0</v>
      </c>
      <c r="K275" s="17">
        <v>132.31401600000001</v>
      </c>
      <c r="L275" s="17">
        <v>161.69999694824219</v>
      </c>
      <c r="M275" s="17">
        <v>248.80000305175781</v>
      </c>
      <c r="N275" s="17">
        <v>188.10000610351562</v>
      </c>
      <c r="O275" s="17">
        <v>213.80000305175781</v>
      </c>
      <c r="P275" s="17">
        <v>185.10000610351562</v>
      </c>
    </row>
    <row r="276" spans="5:16" hidden="1" outlineLevel="2" x14ac:dyDescent="0.25">
      <c r="E276" s="5" t="s">
        <v>60</v>
      </c>
      <c r="G276" s="8"/>
      <c r="H276" s="8"/>
      <c r="I276" s="8">
        <v>0</v>
      </c>
      <c r="J276" s="8">
        <v>0</v>
      </c>
      <c r="K276" s="17">
        <v>0</v>
      </c>
      <c r="L276" s="17">
        <v>10.399999618530273</v>
      </c>
      <c r="M276" s="17">
        <v>62.799999237060547</v>
      </c>
      <c r="N276" s="17">
        <v>39</v>
      </c>
      <c r="O276" s="17">
        <v>32.400001525878906</v>
      </c>
      <c r="P276" s="17">
        <v>24.200000762939453</v>
      </c>
    </row>
    <row r="277" spans="5:16" hidden="1" outlineLevel="2" x14ac:dyDescent="0.25">
      <c r="E277" s="5" t="s">
        <v>62</v>
      </c>
      <c r="G277" s="8">
        <v>1.73</v>
      </c>
      <c r="H277" s="8">
        <v>2.7250000000000001</v>
      </c>
      <c r="I277" s="8">
        <v>4.2233E-2</v>
      </c>
      <c r="J277" s="8">
        <v>0</v>
      </c>
      <c r="K277" s="17">
        <v>1.2389829999999999</v>
      </c>
      <c r="L277" s="17">
        <v>14</v>
      </c>
      <c r="M277" s="17">
        <v>3.9000000953674316</v>
      </c>
      <c r="N277" s="17">
        <v>16.700000762939453</v>
      </c>
      <c r="O277" s="17">
        <v>51.700000762939453</v>
      </c>
      <c r="P277" s="17">
        <v>47.099998474121094</v>
      </c>
    </row>
    <row r="278" spans="5:16" hidden="1" outlineLevel="1" collapsed="1" x14ac:dyDescent="0.25">
      <c r="E278" s="5" t="s">
        <v>318</v>
      </c>
      <c r="G278" s="8">
        <f>SUM(G275:G277)</f>
        <v>1.73</v>
      </c>
      <c r="H278" s="8">
        <f>SUM(H275:H277)</f>
        <v>2.7250000000000001</v>
      </c>
      <c r="I278" s="8">
        <f>SUM(I275:I277)</f>
        <v>4.2233E-2</v>
      </c>
      <c r="J278" s="8">
        <f t="shared" ref="J278:P278" si="86">SUM(J275:J277)</f>
        <v>0</v>
      </c>
      <c r="K278" s="8">
        <f t="shared" si="86"/>
        <v>133.552999</v>
      </c>
      <c r="L278" s="8">
        <f t="shared" si="86"/>
        <v>186.09999656677246</v>
      </c>
      <c r="M278" s="8">
        <f t="shared" si="86"/>
        <v>315.50000238418579</v>
      </c>
      <c r="N278" s="8">
        <f t="shared" si="86"/>
        <v>243.80000686645508</v>
      </c>
      <c r="O278" s="8">
        <f t="shared" si="86"/>
        <v>297.90000534057617</v>
      </c>
      <c r="P278" s="8">
        <f t="shared" si="86"/>
        <v>256.40000534057617</v>
      </c>
    </row>
    <row r="279" spans="5:16" hidden="1" outlineLevel="1" x14ac:dyDescent="0.25">
      <c r="E279" s="24" t="s">
        <v>320</v>
      </c>
      <c r="F279" s="44"/>
      <c r="G279" s="27">
        <f>G271+G274+G278</f>
        <v>1.73</v>
      </c>
      <c r="H279" s="27">
        <f t="shared" ref="H279:P279" si="87">H271+H274+H278</f>
        <v>2.7250000000000001</v>
      </c>
      <c r="I279" s="27">
        <f t="shared" si="87"/>
        <v>1.0849929999999999</v>
      </c>
      <c r="J279" s="27">
        <f t="shared" si="87"/>
        <v>2.7319519999999997</v>
      </c>
      <c r="K279" s="27">
        <f t="shared" si="87"/>
        <v>163.887944</v>
      </c>
      <c r="L279" s="27">
        <f t="shared" si="87"/>
        <v>292.39999967813492</v>
      </c>
      <c r="M279" s="27">
        <f t="shared" si="87"/>
        <v>960.30000829696655</v>
      </c>
      <c r="N279" s="27">
        <f t="shared" si="87"/>
        <v>808.10000705718994</v>
      </c>
      <c r="O279" s="27">
        <f t="shared" si="87"/>
        <v>1067.1000270843506</v>
      </c>
      <c r="P279" s="27">
        <f t="shared" si="87"/>
        <v>858.80001449584961</v>
      </c>
    </row>
    <row r="280" spans="5:16" hidden="1" outlineLevel="1" x14ac:dyDescent="0.25">
      <c r="E280" s="24" t="s">
        <v>63</v>
      </c>
      <c r="F280" s="44"/>
      <c r="G280" s="27">
        <f t="shared" ref="G280:P280" si="88">G279+G266+G262+G250</f>
        <v>10.249000000000001</v>
      </c>
      <c r="H280" s="27">
        <f t="shared" si="88"/>
        <v>17.031000000000002</v>
      </c>
      <c r="I280" s="27">
        <f t="shared" si="88"/>
        <v>68.468075999999996</v>
      </c>
      <c r="J280" s="27">
        <f t="shared" si="88"/>
        <v>481.66446500000006</v>
      </c>
      <c r="K280" s="27">
        <f t="shared" si="88"/>
        <v>1097.955152</v>
      </c>
      <c r="L280" s="27">
        <f t="shared" si="88"/>
        <v>1956.999998152256</v>
      </c>
      <c r="M280" s="27">
        <f t="shared" si="88"/>
        <v>3223.7999858856201</v>
      </c>
      <c r="N280" s="27">
        <f t="shared" si="88"/>
        <v>3983.6999939084053</v>
      </c>
      <c r="O280" s="27">
        <f t="shared" si="88"/>
        <v>5217.1000175476074</v>
      </c>
      <c r="P280" s="27">
        <f t="shared" si="88"/>
        <v>4537.2999773025513</v>
      </c>
    </row>
    <row r="281" spans="5:16" hidden="1" outlineLevel="1" x14ac:dyDescent="0.25">
      <c r="E281" s="24" t="s">
        <v>321</v>
      </c>
      <c r="F281" s="44"/>
      <c r="G281" s="27">
        <v>10.250999999999999</v>
      </c>
      <c r="H281" s="27">
        <v>17.030999999999999</v>
      </c>
      <c r="I281" s="27">
        <v>68.46808</v>
      </c>
      <c r="J281" s="27">
        <v>481.66448000000003</v>
      </c>
      <c r="K281" s="28">
        <v>1097.9552000000001</v>
      </c>
      <c r="L281" s="28">
        <v>1957</v>
      </c>
      <c r="M281" s="28">
        <v>3223.800048828125</v>
      </c>
      <c r="N281" s="28">
        <v>3983.699951171875</v>
      </c>
      <c r="O281" s="28">
        <v>5217.10009765625</v>
      </c>
      <c r="P281" s="28">
        <v>4537.2998046875</v>
      </c>
    </row>
    <row r="282" spans="5:16" hidden="1" outlineLevel="1" x14ac:dyDescent="0.25">
      <c r="G282" s="8"/>
      <c r="H282" s="8"/>
      <c r="I282" s="8"/>
      <c r="J282" s="17"/>
      <c r="K282" s="8"/>
      <c r="L282" s="8"/>
      <c r="M282" s="8"/>
      <c r="N282" s="8"/>
      <c r="O282" s="8"/>
      <c r="P282" s="8"/>
    </row>
    <row r="283" spans="5:16" hidden="1" outlineLevel="1" x14ac:dyDescent="0.25">
      <c r="E283" s="4" t="s">
        <v>154</v>
      </c>
      <c r="H283" s="8"/>
      <c r="I283" s="8"/>
      <c r="J283" s="17"/>
      <c r="K283" s="8"/>
      <c r="L283" s="8"/>
      <c r="M283" s="8"/>
      <c r="N283" s="8"/>
      <c r="O283" s="8"/>
      <c r="P283" s="8"/>
    </row>
    <row r="284" spans="5:16" hidden="1" outlineLevel="1" x14ac:dyDescent="0.25">
      <c r="E284" s="5" t="s">
        <v>64</v>
      </c>
      <c r="H284" s="8"/>
      <c r="I284" s="8"/>
      <c r="J284" s="17"/>
      <c r="K284" s="8"/>
      <c r="L284" s="8"/>
      <c r="M284" s="8"/>
      <c r="N284" s="8"/>
      <c r="O284" s="8"/>
      <c r="P284" s="8"/>
    </row>
    <row r="285" spans="5:16" hidden="1" outlineLevel="1" x14ac:dyDescent="0.25">
      <c r="E285" s="15" t="s">
        <v>65</v>
      </c>
      <c r="G285" s="40">
        <v>3.6240000000000001</v>
      </c>
      <c r="H285" s="40">
        <v>7.2060000000000004</v>
      </c>
      <c r="I285" s="8">
        <v>34.441687999999999</v>
      </c>
      <c r="J285" s="8">
        <v>52.193047999999997</v>
      </c>
      <c r="K285" s="17">
        <v>288.18499200000002</v>
      </c>
      <c r="L285" s="17">
        <v>321.20001220703125</v>
      </c>
      <c r="M285" s="17">
        <v>638.5</v>
      </c>
      <c r="N285" s="17">
        <v>800.4000244140625</v>
      </c>
      <c r="O285" s="17">
        <v>1400.800048828125</v>
      </c>
      <c r="P285" s="17">
        <v>1573.4000244140625</v>
      </c>
    </row>
    <row r="286" spans="5:16" hidden="1" outlineLevel="2" x14ac:dyDescent="0.25">
      <c r="E286" s="15" t="s">
        <v>66</v>
      </c>
      <c r="I286" s="8">
        <v>2.8642629999999998</v>
      </c>
      <c r="J286" s="8">
        <v>3.522221</v>
      </c>
      <c r="K286" s="17">
        <v>40.541463999999998</v>
      </c>
      <c r="L286" s="17">
        <v>58.900001525878906</v>
      </c>
      <c r="M286" s="17">
        <v>117.5</v>
      </c>
      <c r="N286" s="17">
        <v>264.20001220703125</v>
      </c>
      <c r="O286" s="17">
        <v>457</v>
      </c>
      <c r="P286" s="17">
        <v>555.29998779296875</v>
      </c>
    </row>
    <row r="287" spans="5:16" hidden="1" outlineLevel="2" x14ac:dyDescent="0.25">
      <c r="E287" s="15" t="s">
        <v>67</v>
      </c>
      <c r="I287" s="8">
        <v>0.20230699999999999</v>
      </c>
      <c r="J287" s="8">
        <v>4.7697219999999998</v>
      </c>
      <c r="K287" s="17">
        <v>7.743239</v>
      </c>
      <c r="L287" s="17">
        <v>18</v>
      </c>
      <c r="M287" s="17">
        <v>55</v>
      </c>
      <c r="N287" s="17">
        <v>56.5</v>
      </c>
      <c r="O287" s="17">
        <v>74</v>
      </c>
      <c r="P287" s="17">
        <v>113.69999694824219</v>
      </c>
    </row>
    <row r="288" spans="5:16" hidden="1" outlineLevel="2" x14ac:dyDescent="0.25">
      <c r="E288" s="15" t="s">
        <v>70</v>
      </c>
      <c r="I288" s="8">
        <v>5.7036999999999997E-2</v>
      </c>
      <c r="J288" s="8">
        <v>1.408393</v>
      </c>
      <c r="K288" s="17">
        <v>3.0627599999999999</v>
      </c>
      <c r="L288" s="17">
        <v>6.5999999046325684</v>
      </c>
      <c r="M288" s="17">
        <v>8.1999998092651367</v>
      </c>
      <c r="N288" s="17">
        <v>13.300000190734863</v>
      </c>
      <c r="O288" s="17">
        <v>34.400001525878906</v>
      </c>
      <c r="P288" s="17">
        <v>30.700000762939453</v>
      </c>
    </row>
    <row r="289" spans="5:16" hidden="1" outlineLevel="2" x14ac:dyDescent="0.25">
      <c r="E289" s="15" t="s">
        <v>72</v>
      </c>
      <c r="I289" s="8">
        <v>0.149341</v>
      </c>
      <c r="J289" s="8">
        <v>0.46822000000000003</v>
      </c>
      <c r="K289" s="17">
        <v>0.27466699999999999</v>
      </c>
      <c r="L289" s="17">
        <v>5.6999998092651367</v>
      </c>
      <c r="M289" s="17">
        <v>24.799999237060547</v>
      </c>
      <c r="N289" s="17">
        <v>14</v>
      </c>
      <c r="O289" s="17">
        <v>93.900001525878906</v>
      </c>
      <c r="P289" s="17">
        <v>134.39999389648437</v>
      </c>
    </row>
    <row r="290" spans="5:16" hidden="1" outlineLevel="2" x14ac:dyDescent="0.25">
      <c r="E290" s="15" t="s">
        <v>69</v>
      </c>
      <c r="I290" s="8">
        <v>0.374139</v>
      </c>
      <c r="J290" s="8">
        <v>3.0592060000000001</v>
      </c>
      <c r="K290" s="17">
        <v>0.935114</v>
      </c>
      <c r="L290" s="17">
        <v>3</v>
      </c>
      <c r="M290" s="17">
        <v>3</v>
      </c>
      <c r="N290" s="17">
        <v>8.3999996185302734</v>
      </c>
      <c r="O290" s="17">
        <v>31.399999618530273</v>
      </c>
      <c r="P290" s="17">
        <v>12.800000190734863</v>
      </c>
    </row>
    <row r="291" spans="5:16" hidden="1" outlineLevel="1" collapsed="1" x14ac:dyDescent="0.25">
      <c r="E291" s="15" t="s">
        <v>326</v>
      </c>
      <c r="I291" s="8">
        <f>SUM(I286:I290)</f>
        <v>3.6470869999999995</v>
      </c>
      <c r="J291" s="8">
        <f t="shared" ref="J291:P291" si="89">SUM(J286:J290)</f>
        <v>13.227762</v>
      </c>
      <c r="K291" s="8">
        <f t="shared" si="89"/>
        <v>52.557243999999997</v>
      </c>
      <c r="L291" s="8">
        <f t="shared" si="89"/>
        <v>92.200001239776611</v>
      </c>
      <c r="M291" s="8">
        <f t="shared" si="89"/>
        <v>208.49999904632568</v>
      </c>
      <c r="N291" s="8">
        <f t="shared" si="89"/>
        <v>356.40001201629639</v>
      </c>
      <c r="O291" s="8">
        <f t="shared" si="89"/>
        <v>690.70000267028809</v>
      </c>
      <c r="P291" s="8">
        <f t="shared" si="89"/>
        <v>846.89997959136963</v>
      </c>
    </row>
    <row r="292" spans="5:16" hidden="1" outlineLevel="1" x14ac:dyDescent="0.25">
      <c r="E292" s="15" t="s">
        <v>68</v>
      </c>
      <c r="I292" s="8">
        <v>7.5878000000000001E-2</v>
      </c>
      <c r="J292" s="8">
        <v>0.55009300000000005</v>
      </c>
      <c r="K292" s="17">
        <v>3.6016870000000001</v>
      </c>
      <c r="L292" s="17">
        <v>39.400001525878906</v>
      </c>
      <c r="M292" s="17">
        <v>82.599998474121094</v>
      </c>
      <c r="N292" s="17">
        <v>70.199996948242188</v>
      </c>
      <c r="O292" s="17">
        <v>96.300003051757813</v>
      </c>
      <c r="P292" s="17">
        <v>93.5</v>
      </c>
    </row>
    <row r="293" spans="5:16" hidden="1" outlineLevel="1" x14ac:dyDescent="0.25">
      <c r="E293" s="15" t="s">
        <v>71</v>
      </c>
      <c r="G293" s="7">
        <v>0.03</v>
      </c>
      <c r="H293" s="7">
        <v>7.0000000000000007E-2</v>
      </c>
      <c r="I293" s="8">
        <v>2.0600489999999998</v>
      </c>
      <c r="J293" s="8">
        <v>4.1064439999999998</v>
      </c>
      <c r="K293" s="17">
        <v>4.8202540000000003</v>
      </c>
      <c r="L293" s="18">
        <v>2.7999999523162842</v>
      </c>
      <c r="M293" s="17">
        <v>3.4000000953674316</v>
      </c>
      <c r="N293" s="17">
        <v>6.3000001907348633</v>
      </c>
      <c r="O293" s="17">
        <v>17.5</v>
      </c>
      <c r="P293" s="17">
        <v>13.5</v>
      </c>
    </row>
    <row r="294" spans="5:16" hidden="1" outlineLevel="2" x14ac:dyDescent="0.25">
      <c r="E294" s="15" t="s">
        <v>73</v>
      </c>
      <c r="I294" s="8">
        <v>0</v>
      </c>
      <c r="J294" s="8">
        <v>1.8984350000000001</v>
      </c>
      <c r="K294" s="17">
        <v>3.2814760000000001</v>
      </c>
      <c r="L294" s="17">
        <v>7.3000001907348633</v>
      </c>
      <c r="M294" s="17">
        <v>12.800000190734863</v>
      </c>
      <c r="N294" s="17">
        <v>4.3000001907348633</v>
      </c>
      <c r="O294" s="17">
        <v>66.699996948242187</v>
      </c>
      <c r="P294" s="17">
        <v>0</v>
      </c>
    </row>
    <row r="295" spans="5:16" hidden="1" outlineLevel="2" x14ac:dyDescent="0.25">
      <c r="E295" s="15" t="s">
        <v>192</v>
      </c>
      <c r="I295" s="8">
        <v>0</v>
      </c>
      <c r="J295" s="8">
        <v>0</v>
      </c>
      <c r="K295" s="17">
        <v>2.016756</v>
      </c>
      <c r="L295" s="17">
        <v>12.300000190734863</v>
      </c>
      <c r="M295" s="17">
        <v>12.5</v>
      </c>
      <c r="N295" s="17">
        <v>8.1000003814697266</v>
      </c>
      <c r="O295" s="17">
        <v>56.099998474121094</v>
      </c>
      <c r="P295" s="17">
        <v>7.0999999046325684</v>
      </c>
    </row>
    <row r="296" spans="5:16" hidden="1" outlineLevel="2" x14ac:dyDescent="0.25">
      <c r="E296" s="15" t="s">
        <v>330</v>
      </c>
      <c r="G296" s="40">
        <v>0.76500000000000012</v>
      </c>
      <c r="H296" s="40">
        <v>2.996999999999999</v>
      </c>
      <c r="I296" s="8">
        <v>0</v>
      </c>
      <c r="J296" s="8">
        <v>0</v>
      </c>
      <c r="K296" s="17">
        <v>2.3601100000000002</v>
      </c>
      <c r="L296" s="18">
        <v>2.9000000953674316</v>
      </c>
      <c r="M296" s="17">
        <v>18.399999618530273</v>
      </c>
      <c r="N296" s="17">
        <v>48.400001525878906</v>
      </c>
      <c r="O296" s="17">
        <v>41.900001525878906</v>
      </c>
      <c r="P296" s="17">
        <v>74.5</v>
      </c>
    </row>
    <row r="297" spans="5:16" hidden="1" outlineLevel="1" collapsed="1" x14ac:dyDescent="0.25">
      <c r="E297" s="15" t="s">
        <v>74</v>
      </c>
      <c r="G297" s="40">
        <f>SUM(G294:G296)</f>
        <v>0.76500000000000012</v>
      </c>
      <c r="H297" s="40">
        <f t="shared" ref="H297:P297" si="90">SUM(H294:H296)</f>
        <v>2.996999999999999</v>
      </c>
      <c r="I297" s="40">
        <f t="shared" si="90"/>
        <v>0</v>
      </c>
      <c r="J297" s="40">
        <f t="shared" si="90"/>
        <v>1.8984350000000001</v>
      </c>
      <c r="K297" s="40">
        <f t="shared" si="90"/>
        <v>7.6583420000000011</v>
      </c>
      <c r="L297" s="40">
        <f t="shared" si="90"/>
        <v>22.500000476837158</v>
      </c>
      <c r="M297" s="40">
        <f t="shared" si="90"/>
        <v>43.699999809265137</v>
      </c>
      <c r="N297" s="40">
        <f t="shared" si="90"/>
        <v>60.800002098083496</v>
      </c>
      <c r="O297" s="40">
        <f t="shared" si="90"/>
        <v>164.69999694824219</v>
      </c>
      <c r="P297" s="40">
        <f t="shared" si="90"/>
        <v>81.599999904632568</v>
      </c>
    </row>
    <row r="298" spans="5:16" hidden="1" outlineLevel="1" x14ac:dyDescent="0.25">
      <c r="E298" s="24" t="s">
        <v>47</v>
      </c>
      <c r="F298" s="44"/>
      <c r="G298" s="48">
        <f>G297+G293+G292+G291+G285</f>
        <v>4.4190000000000005</v>
      </c>
      <c r="H298" s="48">
        <f t="shared" ref="H298:P298" si="91">H297+H293+H292+H291+H285</f>
        <v>10.273</v>
      </c>
      <c r="I298" s="48">
        <f t="shared" si="91"/>
        <v>40.224702000000001</v>
      </c>
      <c r="J298" s="48">
        <f t="shared" si="91"/>
        <v>71.975781999999995</v>
      </c>
      <c r="K298" s="48">
        <f t="shared" si="91"/>
        <v>356.82251900000006</v>
      </c>
      <c r="L298" s="48">
        <f t="shared" si="91"/>
        <v>478.10001540184021</v>
      </c>
      <c r="M298" s="48">
        <f t="shared" si="91"/>
        <v>976.69999742507935</v>
      </c>
      <c r="N298" s="48">
        <f t="shared" si="91"/>
        <v>1294.1000356674194</v>
      </c>
      <c r="O298" s="48">
        <f t="shared" si="91"/>
        <v>2370.0000514984131</v>
      </c>
      <c r="P298" s="48">
        <f t="shared" si="91"/>
        <v>2608.9000039100647</v>
      </c>
    </row>
    <row r="299" spans="5:16" hidden="1" outlineLevel="2" x14ac:dyDescent="0.25">
      <c r="E299" s="5" t="s">
        <v>75</v>
      </c>
      <c r="I299" s="8">
        <v>0</v>
      </c>
      <c r="J299" s="8">
        <v>3.7173600000000002</v>
      </c>
      <c r="K299" s="17">
        <v>19.656140000000001</v>
      </c>
      <c r="L299" s="17">
        <v>20.700000762939453</v>
      </c>
      <c r="M299" s="17">
        <v>5.9000000953674316</v>
      </c>
      <c r="N299" s="17">
        <v>138</v>
      </c>
      <c r="O299" s="17">
        <v>163.30000305175781</v>
      </c>
      <c r="P299" s="17">
        <v>133.30000305175781</v>
      </c>
    </row>
    <row r="300" spans="5:16" hidden="1" outlineLevel="2" x14ac:dyDescent="0.25">
      <c r="E300" s="5" t="s">
        <v>328</v>
      </c>
      <c r="I300" s="8">
        <v>0</v>
      </c>
      <c r="J300" s="8">
        <v>0</v>
      </c>
      <c r="K300" s="17">
        <v>0</v>
      </c>
      <c r="L300" s="17">
        <v>500</v>
      </c>
      <c r="M300" s="17">
        <v>981.20001220703125</v>
      </c>
      <c r="N300" s="17">
        <v>516.9000244140625</v>
      </c>
      <c r="O300" s="17">
        <v>551.20001220703125</v>
      </c>
      <c r="P300" s="17">
        <v>580.9000244140625</v>
      </c>
    </row>
    <row r="301" spans="5:16" hidden="1" outlineLevel="2" x14ac:dyDescent="0.25">
      <c r="E301" s="5" t="s">
        <v>327</v>
      </c>
      <c r="I301" s="8">
        <v>0</v>
      </c>
      <c r="J301" s="8">
        <v>0</v>
      </c>
      <c r="K301" s="17">
        <v>0</v>
      </c>
      <c r="L301" s="8"/>
      <c r="M301" s="8"/>
      <c r="N301" s="17">
        <v>224</v>
      </c>
      <c r="O301" s="8"/>
      <c r="P301" s="8"/>
    </row>
    <row r="302" spans="5:16" hidden="1" outlineLevel="1" collapsed="1" x14ac:dyDescent="0.25">
      <c r="E302" s="5" t="s">
        <v>329</v>
      </c>
      <c r="I302" s="8">
        <f>SUM(I299:I301)</f>
        <v>0</v>
      </c>
      <c r="J302" s="8">
        <f t="shared" ref="J302:P302" si="92">SUM(J299:J301)</f>
        <v>3.7173600000000002</v>
      </c>
      <c r="K302" s="8">
        <f t="shared" si="92"/>
        <v>19.656140000000001</v>
      </c>
      <c r="L302" s="8">
        <f t="shared" si="92"/>
        <v>520.70000076293945</v>
      </c>
      <c r="M302" s="8">
        <f t="shared" si="92"/>
        <v>987.10001230239868</v>
      </c>
      <c r="N302" s="8">
        <f t="shared" si="92"/>
        <v>878.9000244140625</v>
      </c>
      <c r="O302" s="8">
        <f t="shared" si="92"/>
        <v>714.50001525878906</v>
      </c>
      <c r="P302" s="8">
        <f t="shared" si="92"/>
        <v>714.20002746582031</v>
      </c>
    </row>
    <row r="303" spans="5:16" hidden="1" outlineLevel="1" x14ac:dyDescent="0.25">
      <c r="E303" s="5" t="s">
        <v>48</v>
      </c>
      <c r="I303" s="8">
        <v>0.84758</v>
      </c>
      <c r="J303" s="8">
        <v>2.6191040000000001</v>
      </c>
      <c r="K303" s="17">
        <v>8.8453560000000007</v>
      </c>
      <c r="L303" s="17">
        <v>22.5</v>
      </c>
      <c r="M303" s="17">
        <v>41.400001525878906</v>
      </c>
      <c r="N303" s="17">
        <v>55.200000762939453</v>
      </c>
      <c r="O303" s="17">
        <v>81</v>
      </c>
      <c r="P303" s="17">
        <v>94.099998474121094</v>
      </c>
    </row>
    <row r="304" spans="5:16" hidden="1" outlineLevel="2" x14ac:dyDescent="0.25">
      <c r="E304" s="5" t="s">
        <v>76</v>
      </c>
      <c r="I304" s="8">
        <v>0</v>
      </c>
      <c r="J304" s="8">
        <v>0</v>
      </c>
      <c r="K304" s="17">
        <v>0</v>
      </c>
      <c r="L304" s="8"/>
      <c r="M304" s="8"/>
      <c r="N304" s="8"/>
      <c r="O304" s="17">
        <v>15.600000381469727</v>
      </c>
      <c r="P304" s="17">
        <v>0</v>
      </c>
    </row>
    <row r="305" spans="5:16" hidden="1" outlineLevel="2" x14ac:dyDescent="0.25">
      <c r="E305" s="5" t="s">
        <v>76</v>
      </c>
      <c r="G305" s="10"/>
      <c r="H305" s="10"/>
      <c r="I305" s="8">
        <v>0</v>
      </c>
      <c r="J305" s="8">
        <v>0</v>
      </c>
      <c r="K305" s="17">
        <v>4.7747109999999999</v>
      </c>
      <c r="L305" s="17">
        <v>22.100000381469727</v>
      </c>
      <c r="M305" s="17">
        <v>38.799999237060547</v>
      </c>
      <c r="N305" s="17">
        <v>33.099998474121094</v>
      </c>
      <c r="O305" s="8"/>
      <c r="P305" s="8"/>
    </row>
    <row r="306" spans="5:16" hidden="1" outlineLevel="1" collapsed="1" x14ac:dyDescent="0.25">
      <c r="E306" s="5" t="s">
        <v>76</v>
      </c>
      <c r="G306" s="10"/>
      <c r="H306" s="10"/>
      <c r="I306" s="8">
        <f>SUM(I304:I305)</f>
        <v>0</v>
      </c>
      <c r="J306" s="8">
        <f t="shared" ref="J306:P306" si="93">SUM(J304:J305)</f>
        <v>0</v>
      </c>
      <c r="K306" s="8">
        <f t="shared" si="93"/>
        <v>4.7747109999999999</v>
      </c>
      <c r="L306" s="8">
        <f t="shared" si="93"/>
        <v>22.100000381469727</v>
      </c>
      <c r="M306" s="8">
        <f t="shared" si="93"/>
        <v>38.799999237060547</v>
      </c>
      <c r="N306" s="8">
        <f t="shared" si="93"/>
        <v>33.099998474121094</v>
      </c>
      <c r="O306" s="8">
        <f t="shared" si="93"/>
        <v>15.600000381469727</v>
      </c>
      <c r="P306" s="8">
        <f t="shared" si="93"/>
        <v>0</v>
      </c>
    </row>
    <row r="307" spans="5:16" hidden="1" outlineLevel="1" x14ac:dyDescent="0.25">
      <c r="E307" s="12" t="s">
        <v>195</v>
      </c>
      <c r="I307" s="8">
        <v>0</v>
      </c>
      <c r="J307" s="8">
        <v>0</v>
      </c>
      <c r="K307" s="17">
        <v>3.718394</v>
      </c>
      <c r="L307" s="17">
        <v>3.5999999046325684</v>
      </c>
      <c r="M307" s="17">
        <v>5</v>
      </c>
      <c r="N307" s="17">
        <v>3.5</v>
      </c>
      <c r="O307" s="8"/>
      <c r="P307" s="8"/>
    </row>
    <row r="308" spans="5:16" hidden="1" outlineLevel="2" x14ac:dyDescent="0.25">
      <c r="E308" s="5" t="s">
        <v>193</v>
      </c>
      <c r="I308" s="8">
        <v>0</v>
      </c>
      <c r="J308" s="8">
        <v>0</v>
      </c>
      <c r="K308" s="17">
        <v>3.399661</v>
      </c>
      <c r="L308" s="17">
        <v>0</v>
      </c>
      <c r="M308" s="17">
        <v>7.8000001907348633</v>
      </c>
      <c r="N308" s="17">
        <v>0</v>
      </c>
      <c r="O308" s="17">
        <v>155.80000305175781</v>
      </c>
      <c r="P308" s="17">
        <v>167.30000305175781</v>
      </c>
    </row>
    <row r="309" spans="5:16" hidden="1" outlineLevel="2" x14ac:dyDescent="0.25">
      <c r="E309" s="5" t="s">
        <v>77</v>
      </c>
      <c r="I309" s="8">
        <v>0</v>
      </c>
      <c r="J309" s="8">
        <v>0</v>
      </c>
      <c r="K309" s="17">
        <v>29.732759999999999</v>
      </c>
      <c r="L309" s="17">
        <v>4.0999999046325684</v>
      </c>
      <c r="M309" s="17">
        <v>84.099998474121094</v>
      </c>
      <c r="N309" s="17">
        <v>106.09999847412109</v>
      </c>
      <c r="O309" s="8"/>
      <c r="P309" s="8"/>
    </row>
    <row r="310" spans="5:16" hidden="1" outlineLevel="1" collapsed="1" x14ac:dyDescent="0.25">
      <c r="E310" s="5" t="s">
        <v>77</v>
      </c>
      <c r="I310" s="8">
        <f>I308+I309</f>
        <v>0</v>
      </c>
      <c r="J310" s="8">
        <f t="shared" ref="J310:P310" si="94">J308+J309</f>
        <v>0</v>
      </c>
      <c r="K310" s="8">
        <f t="shared" si="94"/>
        <v>33.132421000000001</v>
      </c>
      <c r="L310" s="8">
        <f t="shared" si="94"/>
        <v>4.0999999046325684</v>
      </c>
      <c r="M310" s="8">
        <f t="shared" si="94"/>
        <v>91.899998664855957</v>
      </c>
      <c r="N310" s="8">
        <f t="shared" si="94"/>
        <v>106.09999847412109</v>
      </c>
      <c r="O310" s="8">
        <f t="shared" si="94"/>
        <v>155.80000305175781</v>
      </c>
      <c r="P310" s="8">
        <f t="shared" si="94"/>
        <v>167.30000305175781</v>
      </c>
    </row>
    <row r="311" spans="5:16" hidden="1" outlineLevel="1" x14ac:dyDescent="0.25">
      <c r="E311" s="24" t="s">
        <v>331</v>
      </c>
      <c r="F311" s="44"/>
      <c r="G311" s="48">
        <f>G310+G307+G306+G303</f>
        <v>0</v>
      </c>
      <c r="H311" s="48">
        <f t="shared" ref="H311" si="95">H310+H307+H306+H303</f>
        <v>0</v>
      </c>
      <c r="I311" s="48">
        <f>I310+I307+I306+I303+I302</f>
        <v>0.84758</v>
      </c>
      <c r="J311" s="48">
        <f t="shared" ref="J311:P311" si="96">J310+J307+J306+J303+J302</f>
        <v>6.3364640000000003</v>
      </c>
      <c r="K311" s="48">
        <f t="shared" si="96"/>
        <v>70.127021999999997</v>
      </c>
      <c r="L311" s="48">
        <f t="shared" si="96"/>
        <v>573.00000095367432</v>
      </c>
      <c r="M311" s="48">
        <f t="shared" si="96"/>
        <v>1164.2000117301941</v>
      </c>
      <c r="N311" s="48">
        <f t="shared" si="96"/>
        <v>1076.8000221252441</v>
      </c>
      <c r="O311" s="48">
        <f t="shared" si="96"/>
        <v>966.9000186920166</v>
      </c>
      <c r="P311" s="48">
        <f t="shared" si="96"/>
        <v>975.60002899169922</v>
      </c>
    </row>
    <row r="312" spans="5:16" hidden="1" outlineLevel="2" x14ac:dyDescent="0.25">
      <c r="I312" s="8"/>
      <c r="J312" s="8"/>
      <c r="K312" s="17"/>
      <c r="L312" s="8"/>
      <c r="M312" s="8"/>
      <c r="N312" s="8"/>
      <c r="O312" s="8"/>
      <c r="P312" s="8"/>
    </row>
    <row r="313" spans="5:16" hidden="1" outlineLevel="2" x14ac:dyDescent="0.25">
      <c r="E313" s="5" t="s">
        <v>177</v>
      </c>
      <c r="I313" s="8">
        <v>0.9</v>
      </c>
      <c r="J313" s="8">
        <v>1.474877</v>
      </c>
      <c r="K313" s="17">
        <v>1.504615</v>
      </c>
      <c r="L313" s="18">
        <v>1.5</v>
      </c>
      <c r="M313" s="18">
        <v>1.6000000238418579</v>
      </c>
      <c r="N313" s="18">
        <v>1.7999999523162842</v>
      </c>
      <c r="O313" s="18">
        <v>1.7999999523162842</v>
      </c>
      <c r="P313" s="18">
        <v>1.7999999523162842</v>
      </c>
    </row>
    <row r="314" spans="5:16" hidden="1" outlineLevel="2" x14ac:dyDescent="0.25">
      <c r="E314" s="5" t="s">
        <v>78</v>
      </c>
      <c r="I314" s="8">
        <v>7.1088680000000002</v>
      </c>
      <c r="J314" s="8">
        <v>364.04377599999998</v>
      </c>
      <c r="K314" s="17">
        <v>494.01811199999997</v>
      </c>
      <c r="L314" s="17">
        <v>530.79998779296875</v>
      </c>
      <c r="M314" s="17">
        <v>597.0999755859375</v>
      </c>
      <c r="N314" s="17">
        <v>1114.699951171875</v>
      </c>
      <c r="O314" s="17">
        <v>1134.800048828125</v>
      </c>
      <c r="P314" s="17">
        <v>1148</v>
      </c>
    </row>
    <row r="315" spans="5:16" hidden="1" outlineLevel="2" x14ac:dyDescent="0.25">
      <c r="I315" s="8"/>
      <c r="J315" s="8"/>
      <c r="K315" s="17">
        <v>0</v>
      </c>
      <c r="L315" s="8"/>
      <c r="M315" s="8"/>
      <c r="N315" s="8"/>
      <c r="O315" s="8"/>
      <c r="P315" s="8"/>
    </row>
    <row r="316" spans="5:16" hidden="1" outlineLevel="2" x14ac:dyDescent="0.25">
      <c r="E316" s="5" t="s">
        <v>155</v>
      </c>
      <c r="I316" s="8">
        <v>19.380188</v>
      </c>
      <c r="J316" s="8">
        <v>47.602671999999998</v>
      </c>
      <c r="K316" s="17">
        <v>153.605008</v>
      </c>
      <c r="L316" s="17">
        <v>324.10000610351562</v>
      </c>
      <c r="M316" s="17">
        <v>412.29998779296875</v>
      </c>
      <c r="N316" s="17">
        <v>416.70001220703125</v>
      </c>
      <c r="O316" s="17">
        <v>653.5999755859375</v>
      </c>
      <c r="P316" s="17">
        <v>-365</v>
      </c>
    </row>
    <row r="317" spans="5:16" hidden="1" outlineLevel="2" x14ac:dyDescent="0.25">
      <c r="E317" s="5" t="s">
        <v>79</v>
      </c>
      <c r="I317" s="8">
        <v>6.7400000000000003E-3</v>
      </c>
      <c r="J317" s="8">
        <v>1.5179400000000001</v>
      </c>
      <c r="K317" s="17">
        <v>3.3350070000000001</v>
      </c>
      <c r="L317" s="17">
        <v>31.600000381469727</v>
      </c>
      <c r="M317" s="17">
        <v>63.400001525878906</v>
      </c>
      <c r="N317" s="17">
        <v>64.900001525878906</v>
      </c>
      <c r="O317" s="17">
        <v>77.5</v>
      </c>
      <c r="P317" s="17">
        <v>161.60000610351562</v>
      </c>
    </row>
    <row r="318" spans="5:16" hidden="1" outlineLevel="2" x14ac:dyDescent="0.25">
      <c r="I318" s="8"/>
      <c r="J318" s="8"/>
      <c r="K318" s="17"/>
      <c r="L318" s="8"/>
      <c r="M318" s="8"/>
      <c r="N318" s="8"/>
      <c r="O318" s="8"/>
      <c r="P318" s="8"/>
    </row>
    <row r="319" spans="5:16" hidden="1" outlineLevel="2" x14ac:dyDescent="0.25">
      <c r="E319" s="5" t="s">
        <v>152</v>
      </c>
      <c r="I319" s="8">
        <v>0</v>
      </c>
      <c r="J319" s="8">
        <v>0</v>
      </c>
      <c r="K319" s="17">
        <v>0</v>
      </c>
      <c r="L319" s="8"/>
      <c r="M319" s="8"/>
      <c r="N319" s="17">
        <v>1598.0999755859375</v>
      </c>
      <c r="O319" s="17">
        <v>1867.699951171875</v>
      </c>
      <c r="P319" s="17">
        <v>946.4000244140625</v>
      </c>
    </row>
    <row r="320" spans="5:16" hidden="1" outlineLevel="1" collapsed="1" x14ac:dyDescent="0.25">
      <c r="E320" s="5" t="s">
        <v>156</v>
      </c>
      <c r="I320" s="8">
        <v>0</v>
      </c>
      <c r="J320" s="8">
        <v>1.4291020000000001</v>
      </c>
      <c r="K320" s="17">
        <v>18.542864000000002</v>
      </c>
      <c r="L320" s="17">
        <v>17.899999618530273</v>
      </c>
      <c r="M320" s="17">
        <v>8.5</v>
      </c>
      <c r="N320" s="17">
        <v>14.699999809265137</v>
      </c>
      <c r="O320" s="17">
        <v>12.5</v>
      </c>
      <c r="P320" s="17">
        <v>6.4000000953674316</v>
      </c>
    </row>
    <row r="321" spans="2:16" hidden="1" outlineLevel="1" x14ac:dyDescent="0.25">
      <c r="E321" s="5" t="s">
        <v>80</v>
      </c>
      <c r="G321" s="21">
        <v>5.8330000000000002</v>
      </c>
      <c r="H321" s="21">
        <v>6.7590000000000003</v>
      </c>
      <c r="I321" s="21">
        <v>27.395796000000001</v>
      </c>
      <c r="J321" s="21">
        <v>401.92310400000002</v>
      </c>
      <c r="K321" s="20">
        <v>652.46278400000006</v>
      </c>
      <c r="L321" s="20">
        <v>888</v>
      </c>
      <c r="M321" s="20">
        <v>1074.4000244140625</v>
      </c>
      <c r="N321" s="20">
        <f>1612.80004882812-N320</f>
        <v>1598.1000490188549</v>
      </c>
      <c r="O321" s="20">
        <f>1880.19995117187-O320</f>
        <v>1867.69995117187</v>
      </c>
      <c r="P321" s="20">
        <f>952.799987792968-P320</f>
        <v>946.39998769760052</v>
      </c>
    </row>
    <row r="322" spans="2:16" hidden="1" outlineLevel="1" x14ac:dyDescent="0.25">
      <c r="E322" s="24" t="s">
        <v>81</v>
      </c>
      <c r="F322" s="44"/>
      <c r="G322" s="45">
        <f>G321+G311+G298</f>
        <v>10.252000000000001</v>
      </c>
      <c r="H322" s="45">
        <f>H321+H311+H298</f>
        <v>17.032</v>
      </c>
      <c r="I322" s="45">
        <f>I321+I311+I298</f>
        <v>68.468078000000006</v>
      </c>
      <c r="J322" s="45">
        <f t="shared" ref="J322:P322" si="97">J321+J311+J298+J320</f>
        <v>481.66445199999998</v>
      </c>
      <c r="K322" s="45">
        <f t="shared" si="97"/>
        <v>1097.9551890000002</v>
      </c>
      <c r="L322" s="45">
        <f t="shared" si="97"/>
        <v>1957.0000159740448</v>
      </c>
      <c r="M322" s="45">
        <f t="shared" si="97"/>
        <v>3223.8000335693359</v>
      </c>
      <c r="N322" s="45">
        <f t="shared" si="97"/>
        <v>3983.7001066207836</v>
      </c>
      <c r="O322" s="45">
        <f t="shared" si="97"/>
        <v>5217.1000213622992</v>
      </c>
      <c r="P322" s="45">
        <f t="shared" si="97"/>
        <v>4537.3000206947318</v>
      </c>
    </row>
    <row r="323" spans="2:16" hidden="1" outlineLevel="1" collapsed="1" x14ac:dyDescent="0.25">
      <c r="E323" s="24" t="s">
        <v>340</v>
      </c>
      <c r="F323" s="44"/>
      <c r="G323" s="45">
        <v>10.250999999999999</v>
      </c>
      <c r="H323" s="45">
        <v>17.030999999999999</v>
      </c>
      <c r="I323" s="45">
        <v>68.46808</v>
      </c>
      <c r="J323" s="45">
        <v>481.66448000000003</v>
      </c>
      <c r="K323" s="45">
        <v>1097.9552000000001</v>
      </c>
      <c r="L323" s="45">
        <v>1957</v>
      </c>
      <c r="M323" s="45">
        <v>3223.800048828125</v>
      </c>
      <c r="N323" s="45">
        <v>3983.699951171875</v>
      </c>
      <c r="O323" s="45">
        <v>5217.10009765625</v>
      </c>
      <c r="P323" s="45">
        <v>4537.2998046875</v>
      </c>
    </row>
    <row r="324" spans="2:16" hidden="1" outlineLevel="1" x14ac:dyDescent="0.25">
      <c r="G324" s="40">
        <f>G323-G322</f>
        <v>-1.0000000000012221E-3</v>
      </c>
      <c r="H324" s="40">
        <f t="shared" ref="H324:P324" si="98">H323-H322</f>
        <v>-1.0000000000012221E-3</v>
      </c>
      <c r="I324" s="40">
        <f t="shared" si="98"/>
        <v>1.9999999949504854E-6</v>
      </c>
      <c r="J324" s="40">
        <f t="shared" si="98"/>
        <v>2.8000000042993634E-5</v>
      </c>
      <c r="K324" s="40">
        <f t="shared" si="98"/>
        <v>1.0999999858540832E-5</v>
      </c>
      <c r="L324" s="40">
        <f t="shared" si="98"/>
        <v>-1.5974044799804688E-5</v>
      </c>
      <c r="M324" s="40">
        <f t="shared" si="98"/>
        <v>1.52587890625E-5</v>
      </c>
      <c r="N324" s="40">
        <f t="shared" si="98"/>
        <v>-1.5544890857199789E-4</v>
      </c>
      <c r="O324" s="40">
        <f t="shared" si="98"/>
        <v>7.6293950769468211E-5</v>
      </c>
      <c r="P324" s="40">
        <f t="shared" si="98"/>
        <v>-2.1600723175652092E-4</v>
      </c>
    </row>
    <row r="325" spans="2:16" hidden="1" outlineLevel="1" x14ac:dyDescent="0.25">
      <c r="E325" s="4" t="s">
        <v>194</v>
      </c>
      <c r="G325" s="40" t="b">
        <f t="shared" ref="G325:P325" si="99">ROUND(G322-G280,0)=0</f>
        <v>1</v>
      </c>
      <c r="H325" s="40" t="b">
        <f t="shared" si="99"/>
        <v>1</v>
      </c>
      <c r="I325" s="40" t="b">
        <f t="shared" si="99"/>
        <v>1</v>
      </c>
      <c r="J325" s="40" t="b">
        <f t="shared" si="99"/>
        <v>1</v>
      </c>
      <c r="K325" s="40" t="b">
        <f t="shared" si="99"/>
        <v>1</v>
      </c>
      <c r="L325" s="40" t="b">
        <f t="shared" si="99"/>
        <v>1</v>
      </c>
      <c r="M325" s="40" t="b">
        <f t="shared" si="99"/>
        <v>1</v>
      </c>
      <c r="N325" s="40" t="b">
        <f t="shared" si="99"/>
        <v>1</v>
      </c>
      <c r="O325" s="40" t="b">
        <f t="shared" si="99"/>
        <v>1</v>
      </c>
      <c r="P325" s="40" t="b">
        <f t="shared" si="99"/>
        <v>1</v>
      </c>
    </row>
    <row r="326" spans="2:16" collapsed="1" x14ac:dyDescent="0.25">
      <c r="B326" s="23" t="s">
        <v>189</v>
      </c>
      <c r="H326" s="9"/>
      <c r="I326" s="9"/>
      <c r="J326" s="9"/>
      <c r="K326" s="9"/>
      <c r="L326" s="9"/>
      <c r="M326" s="9"/>
      <c r="N326" s="9"/>
      <c r="O326" s="9"/>
      <c r="P326" s="9"/>
    </row>
    <row r="327" spans="2:16" hidden="1" outlineLevel="1" x14ac:dyDescent="0.25">
      <c r="E327" s="5" t="s">
        <v>85</v>
      </c>
    </row>
    <row r="328" spans="2:16" hidden="1" outlineLevel="1" x14ac:dyDescent="0.25">
      <c r="E328" s="6" t="s">
        <v>149</v>
      </c>
      <c r="H328" s="40">
        <v>0.92534799999999995</v>
      </c>
      <c r="I328" s="40">
        <v>19.756675999999999</v>
      </c>
      <c r="J328" s="40">
        <v>30.628484</v>
      </c>
      <c r="K328" s="10">
        <v>106</v>
      </c>
      <c r="L328" s="10">
        <v>143.19999694824219</v>
      </c>
      <c r="M328" s="10">
        <v>31</v>
      </c>
      <c r="N328" s="10">
        <v>85.699996948242188</v>
      </c>
      <c r="O328" s="10">
        <v>237.89999389648437</v>
      </c>
      <c r="P328" s="10">
        <v>-1018</v>
      </c>
    </row>
    <row r="329" spans="2:16" hidden="1" outlineLevel="1" x14ac:dyDescent="0.25">
      <c r="E329" s="14" t="s">
        <v>157</v>
      </c>
    </row>
    <row r="330" spans="2:16" hidden="1" outlineLevel="1" x14ac:dyDescent="0.25">
      <c r="E330" s="14" t="s">
        <v>178</v>
      </c>
      <c r="H330" s="32">
        <v>0</v>
      </c>
      <c r="I330" s="32">
        <v>0</v>
      </c>
      <c r="J330" s="32">
        <v>3.3915000000000001E-2</v>
      </c>
      <c r="K330" s="33">
        <v>-1.3999999761581421</v>
      </c>
      <c r="L330" s="32"/>
      <c r="M330" s="32"/>
      <c r="N330" s="32"/>
      <c r="O330" s="32"/>
      <c r="P330" s="32"/>
    </row>
    <row r="331" spans="2:16" hidden="1" outlineLevel="1" x14ac:dyDescent="0.25">
      <c r="E331" s="14" t="s">
        <v>158</v>
      </c>
      <c r="H331" s="32">
        <v>0</v>
      </c>
      <c r="I331" s="32">
        <v>0</v>
      </c>
      <c r="J331" s="32">
        <v>16.674934</v>
      </c>
      <c r="K331" s="33">
        <v>12.899999618530273</v>
      </c>
      <c r="L331" s="33">
        <v>24.200000762939453</v>
      </c>
      <c r="M331" s="33">
        <v>11.399999618530273</v>
      </c>
      <c r="N331" s="33">
        <v>6.5999999046325684</v>
      </c>
      <c r="O331" s="33">
        <v>14.899999618530273</v>
      </c>
      <c r="P331" s="33">
        <v>12.5</v>
      </c>
    </row>
    <row r="332" spans="2:16" hidden="1" outlineLevel="1" x14ac:dyDescent="0.25">
      <c r="E332" s="14" t="s">
        <v>86</v>
      </c>
      <c r="H332" s="32">
        <v>1.1823900000000001</v>
      </c>
      <c r="I332" s="32">
        <v>1.970475</v>
      </c>
      <c r="J332" s="32">
        <v>3.8730530000000001</v>
      </c>
      <c r="K332" s="33">
        <v>11.399999618530273</v>
      </c>
      <c r="L332" s="33">
        <v>20.5</v>
      </c>
      <c r="M332" s="33">
        <v>41.599998474121094</v>
      </c>
      <c r="N332" s="33">
        <v>66.400001525878906</v>
      </c>
      <c r="O332" s="33">
        <v>84.900001525878906</v>
      </c>
      <c r="P332" s="33">
        <v>141.60000610351562</v>
      </c>
    </row>
    <row r="333" spans="2:16" hidden="1" outlineLevel="1" x14ac:dyDescent="0.25">
      <c r="E333" s="14" t="s">
        <v>87</v>
      </c>
      <c r="H333" s="32">
        <v>0</v>
      </c>
      <c r="I333" s="32">
        <v>0</v>
      </c>
      <c r="J333" s="32">
        <v>0</v>
      </c>
      <c r="K333" s="33">
        <v>0</v>
      </c>
      <c r="L333" s="33">
        <v>29.600000381469727</v>
      </c>
      <c r="M333" s="33">
        <v>55.5</v>
      </c>
      <c r="N333" s="33">
        <v>47.5</v>
      </c>
      <c r="O333" s="33">
        <v>31.899999618530273</v>
      </c>
      <c r="P333" s="33">
        <v>33.5</v>
      </c>
    </row>
    <row r="334" spans="2:16" hidden="1" outlineLevel="1" x14ac:dyDescent="0.25">
      <c r="E334" s="14" t="s">
        <v>153</v>
      </c>
      <c r="H334" s="32">
        <v>-0.30074499999999998</v>
      </c>
      <c r="I334" s="32">
        <v>-0.61146500000000004</v>
      </c>
      <c r="J334" s="32">
        <v>-0.68095899999999998</v>
      </c>
      <c r="K334" s="33">
        <v>-2.9000000953674316</v>
      </c>
      <c r="L334" s="33">
        <v>-6.0999999046325684</v>
      </c>
      <c r="M334" s="33">
        <v>-20.200000762939453</v>
      </c>
      <c r="N334" s="33">
        <v>-6</v>
      </c>
      <c r="O334" s="33">
        <v>-40.400001525878906</v>
      </c>
      <c r="P334" s="33">
        <v>-72.900001525878906</v>
      </c>
    </row>
    <row r="335" spans="2:16" hidden="1" outlineLevel="1" x14ac:dyDescent="0.25">
      <c r="E335" s="14" t="s">
        <v>159</v>
      </c>
      <c r="H335" s="32">
        <v>0</v>
      </c>
      <c r="I335" s="32">
        <v>1.6150999999999999E-2</v>
      </c>
      <c r="J335" s="32">
        <v>0.32065900000000003</v>
      </c>
      <c r="K335" s="33">
        <v>0.10000000149011612</v>
      </c>
      <c r="L335" s="33">
        <v>0.40000000596046448</v>
      </c>
      <c r="M335" s="33">
        <v>1</v>
      </c>
      <c r="N335" s="33">
        <v>0</v>
      </c>
      <c r="O335" s="33">
        <v>1.1000000238418579</v>
      </c>
      <c r="P335" s="32"/>
    </row>
    <row r="336" spans="2:16" hidden="1" outlineLevel="1" x14ac:dyDescent="0.25">
      <c r="E336" s="14" t="s">
        <v>88</v>
      </c>
      <c r="H336" s="32">
        <v>3.2592999999999997E-2</v>
      </c>
      <c r="I336" s="32">
        <v>8.5415000000000005E-2</v>
      </c>
      <c r="J336" s="32">
        <v>8.2064999999999999E-2</v>
      </c>
      <c r="K336" s="33">
        <v>1.2999999523162842</v>
      </c>
      <c r="L336" s="33">
        <v>1.3999999761581421</v>
      </c>
      <c r="M336" s="33">
        <v>15.800000190734863</v>
      </c>
      <c r="N336" s="33">
        <v>-0.10000000149011612</v>
      </c>
      <c r="O336" s="33">
        <v>18.5</v>
      </c>
      <c r="P336" s="33">
        <v>55.299999237060547</v>
      </c>
    </row>
    <row r="337" spans="5:16" hidden="1" outlineLevel="1" x14ac:dyDescent="0.25">
      <c r="E337" s="14" t="s">
        <v>89</v>
      </c>
      <c r="H337" s="32">
        <v>0</v>
      </c>
      <c r="I337" s="32">
        <v>0</v>
      </c>
      <c r="J337" s="32">
        <v>0</v>
      </c>
      <c r="K337" s="33">
        <v>0</v>
      </c>
      <c r="L337" s="33">
        <v>1.2999999523162842</v>
      </c>
      <c r="M337" s="33">
        <v>50</v>
      </c>
      <c r="N337" s="33">
        <v>59.099998474121094</v>
      </c>
      <c r="O337" s="33">
        <v>28.899999618530273</v>
      </c>
      <c r="P337" s="33">
        <v>37</v>
      </c>
    </row>
    <row r="338" spans="5:16" hidden="1" outlineLevel="1" x14ac:dyDescent="0.25">
      <c r="E338" s="14" t="s">
        <v>90</v>
      </c>
      <c r="H338" s="32">
        <v>0</v>
      </c>
      <c r="I338" s="32">
        <v>0</v>
      </c>
      <c r="J338" s="32">
        <v>0</v>
      </c>
      <c r="K338" s="33">
        <v>0</v>
      </c>
      <c r="L338" s="33">
        <v>0</v>
      </c>
      <c r="M338" s="33">
        <v>7</v>
      </c>
      <c r="N338" s="33">
        <v>3.0999999046325684</v>
      </c>
      <c r="O338" s="33">
        <v>-9.8000001907348633</v>
      </c>
      <c r="P338" s="33">
        <v>11.899999618530273</v>
      </c>
    </row>
    <row r="339" spans="5:16" hidden="1" outlineLevel="1" x14ac:dyDescent="0.25">
      <c r="E339" s="14" t="s">
        <v>91</v>
      </c>
      <c r="H339" s="32">
        <v>0</v>
      </c>
      <c r="I339" s="32">
        <v>0</v>
      </c>
      <c r="J339" s="32">
        <v>0</v>
      </c>
      <c r="K339" s="33">
        <v>0</v>
      </c>
      <c r="L339" s="33">
        <v>0</v>
      </c>
      <c r="M339" s="33">
        <v>73.800003051757812</v>
      </c>
      <c r="N339" s="33">
        <v>0</v>
      </c>
      <c r="O339" s="33">
        <v>0</v>
      </c>
      <c r="P339" s="33">
        <v>45</v>
      </c>
    </row>
    <row r="340" spans="5:16" hidden="1" outlineLevel="1" x14ac:dyDescent="0.25">
      <c r="E340" s="14" t="s">
        <v>93</v>
      </c>
      <c r="H340" s="32">
        <v>0</v>
      </c>
      <c r="I340" s="32">
        <v>0</v>
      </c>
      <c r="J340" s="32">
        <v>0</v>
      </c>
      <c r="K340" s="33">
        <v>0</v>
      </c>
      <c r="L340" s="33">
        <v>0</v>
      </c>
      <c r="M340" s="32"/>
      <c r="N340" s="32"/>
      <c r="O340" s="32"/>
      <c r="P340" s="32"/>
    </row>
    <row r="341" spans="5:16" hidden="1" outlineLevel="1" x14ac:dyDescent="0.25">
      <c r="E341" s="14" t="s">
        <v>92</v>
      </c>
      <c r="H341" s="32"/>
      <c r="I341" s="32"/>
      <c r="J341" s="32"/>
      <c r="K341" s="32"/>
      <c r="L341" s="32"/>
      <c r="M341" s="32"/>
      <c r="N341" s="32"/>
      <c r="O341" s="32"/>
      <c r="P341" s="33">
        <v>91.900001525878906</v>
      </c>
    </row>
    <row r="342" spans="5:16" hidden="1" outlineLevel="1" x14ac:dyDescent="0.25">
      <c r="E342" s="14" t="s">
        <v>82</v>
      </c>
      <c r="F342" s="10"/>
      <c r="G342" s="10"/>
      <c r="H342" s="32">
        <v>0</v>
      </c>
      <c r="I342" s="32">
        <v>0</v>
      </c>
      <c r="J342" s="32">
        <v>0</v>
      </c>
      <c r="K342" s="32"/>
      <c r="L342" s="32"/>
      <c r="M342" s="33">
        <v>0</v>
      </c>
      <c r="N342" s="33">
        <v>0</v>
      </c>
      <c r="O342" s="33">
        <v>63</v>
      </c>
      <c r="P342" s="33">
        <v>180.30000305175781</v>
      </c>
    </row>
    <row r="343" spans="5:16" hidden="1" outlineLevel="1" x14ac:dyDescent="0.25">
      <c r="E343" s="14" t="s">
        <v>17</v>
      </c>
      <c r="H343" s="32"/>
      <c r="I343" s="32"/>
      <c r="J343" s="32"/>
      <c r="K343" s="32"/>
      <c r="L343" s="32"/>
      <c r="M343" s="32"/>
      <c r="N343" s="32"/>
      <c r="O343" s="32"/>
      <c r="P343" s="33">
        <v>281.5</v>
      </c>
    </row>
    <row r="344" spans="5:16" hidden="1" outlineLevel="1" x14ac:dyDescent="0.25">
      <c r="E344" s="14" t="s">
        <v>93</v>
      </c>
      <c r="H344" s="32">
        <v>0</v>
      </c>
      <c r="I344" s="32">
        <v>0</v>
      </c>
      <c r="J344" s="32">
        <v>0</v>
      </c>
      <c r="K344" s="32"/>
      <c r="L344" s="32"/>
      <c r="M344" s="33">
        <v>-23.799999237060547</v>
      </c>
      <c r="N344" s="33">
        <v>-9.5</v>
      </c>
      <c r="O344" s="33">
        <v>0</v>
      </c>
      <c r="P344" s="33">
        <v>0</v>
      </c>
    </row>
    <row r="345" spans="5:16" hidden="1" outlineLevel="1" x14ac:dyDescent="0.25">
      <c r="E345" s="14" t="s">
        <v>94</v>
      </c>
      <c r="F345" s="10"/>
      <c r="G345" s="10"/>
      <c r="H345" s="32">
        <v>0</v>
      </c>
      <c r="I345" s="32">
        <v>0</v>
      </c>
      <c r="J345" s="32">
        <v>0</v>
      </c>
      <c r="K345" s="33">
        <v>0</v>
      </c>
      <c r="L345" s="33">
        <v>2.5999999046325684</v>
      </c>
      <c r="M345" s="33">
        <v>7.5999999046325684</v>
      </c>
      <c r="N345" s="33">
        <v>13.300000190734863</v>
      </c>
      <c r="O345" s="33">
        <v>13.300000190734863</v>
      </c>
      <c r="P345" s="33">
        <v>13.300000190734863</v>
      </c>
    </row>
    <row r="346" spans="5:16" hidden="1" outlineLevel="1" x14ac:dyDescent="0.25">
      <c r="E346" s="14" t="s">
        <v>95</v>
      </c>
      <c r="H346" s="32"/>
      <c r="I346" s="32"/>
      <c r="J346" s="32"/>
      <c r="K346" s="32"/>
      <c r="L346" s="32"/>
      <c r="M346" s="32"/>
      <c r="N346" s="32"/>
      <c r="O346" s="32"/>
      <c r="P346" s="33">
        <v>14.100000381469727</v>
      </c>
    </row>
    <row r="347" spans="5:16" hidden="1" outlineLevel="1" x14ac:dyDescent="0.25">
      <c r="E347" s="14" t="s">
        <v>21</v>
      </c>
      <c r="H347" s="32">
        <v>0</v>
      </c>
      <c r="I347" s="32">
        <v>5.1421000000000001E-2</v>
      </c>
      <c r="J347" s="32">
        <v>-0.121408</v>
      </c>
      <c r="K347" s="33">
        <v>-1</v>
      </c>
      <c r="L347" s="33">
        <v>0.69999998807907104</v>
      </c>
      <c r="M347" s="33">
        <v>-0.30000001192092896</v>
      </c>
      <c r="N347" s="33">
        <v>3.2999999523162842</v>
      </c>
      <c r="O347" s="33">
        <v>-250.80000305175781</v>
      </c>
      <c r="P347" s="33">
        <v>98.699996948242188</v>
      </c>
    </row>
    <row r="348" spans="5:16" hidden="1" outlineLevel="1" x14ac:dyDescent="0.25">
      <c r="E348" s="14" t="s">
        <v>160</v>
      </c>
      <c r="H348" s="32">
        <v>0</v>
      </c>
      <c r="I348" s="32">
        <v>0</v>
      </c>
      <c r="J348" s="32">
        <v>0</v>
      </c>
      <c r="K348" s="33">
        <v>0</v>
      </c>
      <c r="L348" s="33">
        <v>-3.0999999046325684</v>
      </c>
      <c r="M348" s="33">
        <v>5.6999998092651367</v>
      </c>
      <c r="N348" s="33">
        <v>-0.80000001192092896</v>
      </c>
      <c r="O348" s="33">
        <v>-0.80000001192092896</v>
      </c>
      <c r="P348" s="32"/>
    </row>
    <row r="349" spans="5:16" hidden="1" outlineLevel="1" x14ac:dyDescent="0.25">
      <c r="E349" s="14" t="s">
        <v>96</v>
      </c>
      <c r="H349" s="32">
        <v>0</v>
      </c>
      <c r="I349" s="32">
        <v>0</v>
      </c>
      <c r="J349" s="32">
        <v>0</v>
      </c>
      <c r="K349" s="33">
        <v>0.5</v>
      </c>
      <c r="L349" s="33">
        <v>3.7000000476837158</v>
      </c>
      <c r="M349" s="33">
        <v>9.3000001907348633</v>
      </c>
      <c r="N349" s="33">
        <v>8</v>
      </c>
      <c r="O349" s="33">
        <v>49.799999237060547</v>
      </c>
      <c r="P349" s="33">
        <v>93</v>
      </c>
    </row>
    <row r="350" spans="5:16" hidden="1" outlineLevel="1" x14ac:dyDescent="0.25">
      <c r="E350" s="14" t="s">
        <v>161</v>
      </c>
      <c r="H350" s="32">
        <v>0</v>
      </c>
      <c r="I350" s="32">
        <v>0</v>
      </c>
      <c r="J350" s="32">
        <v>0</v>
      </c>
      <c r="K350" s="33">
        <v>0.10000000149011612</v>
      </c>
      <c r="L350" s="33">
        <v>-0.30000001192092896</v>
      </c>
      <c r="M350" s="33">
        <v>0.30000001192092896</v>
      </c>
      <c r="N350" s="33">
        <v>0</v>
      </c>
      <c r="O350" s="33">
        <v>0</v>
      </c>
      <c r="P350" s="33">
        <v>1.2000000476837158</v>
      </c>
    </row>
    <row r="351" spans="5:16" hidden="1" outlineLevel="1" x14ac:dyDescent="0.25">
      <c r="E351" s="14" t="s">
        <v>162</v>
      </c>
      <c r="F351" s="10"/>
      <c r="G351" s="10"/>
      <c r="H351" s="32">
        <v>0</v>
      </c>
      <c r="I351" s="32">
        <v>0</v>
      </c>
      <c r="J351" s="32">
        <v>0</v>
      </c>
      <c r="K351" s="33">
        <v>-0.40000000596046448</v>
      </c>
      <c r="L351" s="33">
        <v>-3.0999999046325684</v>
      </c>
      <c r="M351" s="33">
        <v>-17</v>
      </c>
      <c r="N351" s="33">
        <v>-1.2000000476837158</v>
      </c>
      <c r="O351" s="33">
        <v>-1.2000000476837158</v>
      </c>
      <c r="P351" s="32"/>
    </row>
    <row r="352" spans="5:16" hidden="1" outlineLevel="1" x14ac:dyDescent="0.25">
      <c r="E352" s="14" t="s">
        <v>163</v>
      </c>
      <c r="H352" s="32">
        <v>0</v>
      </c>
      <c r="I352" s="32">
        <v>0</v>
      </c>
      <c r="J352" s="32">
        <v>0</v>
      </c>
      <c r="K352" s="33">
        <v>0</v>
      </c>
      <c r="L352" s="33">
        <v>0</v>
      </c>
      <c r="M352" s="33">
        <v>2.4000000953674316</v>
      </c>
      <c r="N352" s="33">
        <v>3.5999999046325684</v>
      </c>
      <c r="O352" s="33">
        <v>3.2000000476837158</v>
      </c>
      <c r="P352" s="32"/>
    </row>
    <row r="353" spans="5:16" hidden="1" outlineLevel="1" x14ac:dyDescent="0.25">
      <c r="E353" s="14"/>
      <c r="H353" s="32"/>
      <c r="I353" s="32"/>
      <c r="J353" s="32"/>
      <c r="K353" s="33"/>
      <c r="L353" s="33"/>
      <c r="M353" s="33"/>
      <c r="N353" s="33"/>
      <c r="O353" s="33"/>
      <c r="P353" s="32"/>
    </row>
    <row r="354" spans="5:16" hidden="1" outlineLevel="1" x14ac:dyDescent="0.25">
      <c r="E354" s="14" t="s">
        <v>197</v>
      </c>
      <c r="H354" s="32">
        <f t="shared" ref="H354:P354" si="100">SUM(H328:H352)</f>
        <v>1.8395859999999999</v>
      </c>
      <c r="I354" s="32">
        <f t="shared" si="100"/>
        <v>21.268673000000003</v>
      </c>
      <c r="J354" s="32">
        <f t="shared" si="100"/>
        <v>50.810742999999995</v>
      </c>
      <c r="K354" s="32">
        <f t="shared" si="100"/>
        <v>126.59999911487103</v>
      </c>
      <c r="L354" s="32">
        <f t="shared" si="100"/>
        <v>214.99999824166298</v>
      </c>
      <c r="M354" s="32">
        <f t="shared" si="100"/>
        <v>251.10000133514404</v>
      </c>
      <c r="N354" s="32">
        <f t="shared" si="100"/>
        <v>278.99999674409628</v>
      </c>
      <c r="O354" s="32">
        <f t="shared" si="100"/>
        <v>244.39998894929886</v>
      </c>
      <c r="P354" s="32">
        <f t="shared" si="100"/>
        <v>19.900005578994751</v>
      </c>
    </row>
    <row r="355" spans="5:16" hidden="1" outlineLevel="1" x14ac:dyDescent="0.25">
      <c r="E355" s="14"/>
      <c r="H355" s="32"/>
      <c r="I355" s="32"/>
      <c r="J355" s="32"/>
      <c r="K355" s="33"/>
      <c r="L355" s="33"/>
      <c r="M355" s="33"/>
      <c r="N355" s="33"/>
      <c r="O355" s="33"/>
      <c r="P355" s="32"/>
    </row>
    <row r="356" spans="5:16" hidden="1" outlineLevel="1" x14ac:dyDescent="0.25">
      <c r="E356" s="6" t="s">
        <v>97</v>
      </c>
      <c r="H356" s="32"/>
      <c r="I356" s="32"/>
      <c r="J356" s="32"/>
      <c r="K356" s="32"/>
      <c r="L356" s="32"/>
      <c r="M356" s="32"/>
      <c r="N356" s="32"/>
      <c r="O356" s="32"/>
      <c r="P356" s="32"/>
    </row>
    <row r="357" spans="5:16" hidden="1" outlineLevel="1" x14ac:dyDescent="0.25">
      <c r="E357" s="16" t="s">
        <v>41</v>
      </c>
      <c r="H357" s="32">
        <v>-2.1378689999999998</v>
      </c>
      <c r="I357" s="32">
        <v>-14.125206</v>
      </c>
      <c r="J357" s="32">
        <v>-22.7226</v>
      </c>
      <c r="K357" s="33">
        <v>-133.30000305175781</v>
      </c>
      <c r="L357" s="33">
        <v>22.799999237060547</v>
      </c>
      <c r="M357" s="33">
        <v>-94</v>
      </c>
      <c r="N357" s="33">
        <v>-104.40000152587891</v>
      </c>
      <c r="O357" s="33">
        <v>-274.79998779296875</v>
      </c>
      <c r="P357" s="33">
        <v>2.5999999046325684</v>
      </c>
    </row>
    <row r="358" spans="5:16" hidden="1" outlineLevel="1" x14ac:dyDescent="0.25">
      <c r="E358" s="16" t="s">
        <v>42</v>
      </c>
      <c r="H358" s="32">
        <v>-0.85807500000000003</v>
      </c>
      <c r="I358" s="32">
        <v>-2.8466719999999999</v>
      </c>
      <c r="J358" s="32">
        <v>4.1465240000000003</v>
      </c>
      <c r="K358" s="33">
        <v>-91.599998474121094</v>
      </c>
      <c r="L358" s="33">
        <v>-139.60000610351562</v>
      </c>
      <c r="M358" s="33">
        <v>26.600000381469727</v>
      </c>
      <c r="N358" s="33">
        <v>-171.60000610351562</v>
      </c>
      <c r="O358" s="33">
        <v>-137.39999389648437</v>
      </c>
      <c r="P358" s="33">
        <v>21.100000381469727</v>
      </c>
    </row>
    <row r="359" spans="5:16" hidden="1" outlineLevel="1" x14ac:dyDescent="0.25">
      <c r="E359" s="16" t="s">
        <v>98</v>
      </c>
      <c r="H359" s="32">
        <v>-0.17446600000000001</v>
      </c>
      <c r="I359" s="32">
        <v>-2.0535000000000001E-2</v>
      </c>
      <c r="J359" s="32">
        <v>-2.1661030000000001</v>
      </c>
      <c r="K359" s="33">
        <v>-2.5</v>
      </c>
      <c r="L359" s="33">
        <v>-26</v>
      </c>
      <c r="M359" s="33">
        <v>-27</v>
      </c>
      <c r="N359" s="33">
        <v>3.9000000953674316</v>
      </c>
      <c r="O359" s="33">
        <v>0.69999998807907104</v>
      </c>
      <c r="P359" s="33">
        <v>-6.5999999046325684</v>
      </c>
    </row>
    <row r="360" spans="5:16" hidden="1" outlineLevel="1" x14ac:dyDescent="0.25">
      <c r="E360" s="16" t="s">
        <v>44</v>
      </c>
      <c r="H360" s="32">
        <v>-9.9463999999999997E-2</v>
      </c>
      <c r="I360" s="32">
        <v>-1.0889219999999999</v>
      </c>
      <c r="J360" s="32">
        <v>0.88363599999999998</v>
      </c>
      <c r="K360" s="33">
        <v>0</v>
      </c>
      <c r="L360" s="33">
        <v>0</v>
      </c>
      <c r="M360" s="33">
        <v>-353.10000610351562</v>
      </c>
      <c r="N360" s="33">
        <v>77.099998474121094</v>
      </c>
      <c r="O360" s="33">
        <v>94.599998474121094</v>
      </c>
      <c r="P360" s="33">
        <v>-18.700000762939453</v>
      </c>
    </row>
    <row r="361" spans="5:16" hidden="1" outlineLevel="1" x14ac:dyDescent="0.25">
      <c r="E361" s="16" t="s">
        <v>52</v>
      </c>
      <c r="H361" s="32">
        <v>-0.102594</v>
      </c>
      <c r="I361" s="32">
        <v>-2.0067680000000001</v>
      </c>
      <c r="J361" s="32">
        <v>-21.582464000000002</v>
      </c>
      <c r="K361" s="33">
        <v>-50.799999237060547</v>
      </c>
      <c r="L361" s="33">
        <v>17.600000381469727</v>
      </c>
      <c r="M361" s="33">
        <v>4.6999998092651367</v>
      </c>
      <c r="N361" s="33">
        <v>-6.5999999046325684</v>
      </c>
      <c r="O361" s="33">
        <v>-32.5</v>
      </c>
      <c r="P361" s="33">
        <v>-0.40000000596046448</v>
      </c>
    </row>
    <row r="362" spans="5:16" hidden="1" outlineLevel="1" x14ac:dyDescent="0.25">
      <c r="E362" s="16" t="s">
        <v>44</v>
      </c>
      <c r="H362" s="32"/>
      <c r="I362" s="32"/>
      <c r="J362" s="32"/>
      <c r="K362" s="32"/>
      <c r="L362" s="32"/>
      <c r="M362" s="32"/>
      <c r="N362" s="32"/>
      <c r="O362" s="32"/>
      <c r="P362" s="32"/>
    </row>
    <row r="363" spans="5:16" hidden="1" outlineLevel="1" x14ac:dyDescent="0.25">
      <c r="E363" s="16" t="s">
        <v>51</v>
      </c>
      <c r="H363" s="32">
        <v>0</v>
      </c>
      <c r="I363" s="32">
        <v>0</v>
      </c>
      <c r="J363" s="32">
        <v>0</v>
      </c>
      <c r="K363" s="33">
        <v>-21.700000762939453</v>
      </c>
      <c r="L363" s="33">
        <v>-45.900001525878906</v>
      </c>
      <c r="M363" s="33">
        <v>-2.9000000953674316</v>
      </c>
      <c r="N363" s="33">
        <v>34.5</v>
      </c>
      <c r="O363" s="33">
        <v>-48.400001525878906</v>
      </c>
      <c r="P363" s="33">
        <v>1.5</v>
      </c>
    </row>
    <row r="364" spans="5:16" hidden="1" outlineLevel="1" x14ac:dyDescent="0.25">
      <c r="E364" s="16" t="s">
        <v>54</v>
      </c>
      <c r="H364" s="32">
        <v>0</v>
      </c>
      <c r="I364" s="32">
        <v>0</v>
      </c>
      <c r="J364" s="32">
        <v>0</v>
      </c>
      <c r="K364" s="33">
        <v>0</v>
      </c>
      <c r="L364" s="33">
        <v>0</v>
      </c>
      <c r="M364" s="33">
        <v>-5.1999998092651367</v>
      </c>
      <c r="N364" s="33">
        <v>-0.89999997615814209</v>
      </c>
      <c r="O364" s="33">
        <v>-27.600000381469727</v>
      </c>
      <c r="P364" s="33">
        <v>-45.900001525878906</v>
      </c>
    </row>
    <row r="365" spans="5:16" hidden="1" outlineLevel="1" x14ac:dyDescent="0.25">
      <c r="E365" s="16" t="s">
        <v>99</v>
      </c>
      <c r="H365" s="32">
        <v>0</v>
      </c>
      <c r="I365" s="32">
        <v>0</v>
      </c>
      <c r="J365" s="32">
        <v>0</v>
      </c>
      <c r="K365" s="33">
        <v>-21.899999618530273</v>
      </c>
      <c r="L365" s="33">
        <v>-78.699996948242188</v>
      </c>
      <c r="M365" s="33">
        <v>20.899999618530273</v>
      </c>
      <c r="N365" s="33">
        <v>16.700000762939453</v>
      </c>
      <c r="O365" s="33">
        <v>0</v>
      </c>
      <c r="P365" s="33">
        <v>53</v>
      </c>
    </row>
    <row r="366" spans="5:16" hidden="1" outlineLevel="1" x14ac:dyDescent="0.25">
      <c r="E366" s="14" t="s">
        <v>182</v>
      </c>
      <c r="F366" s="10"/>
      <c r="G366" s="10"/>
      <c r="H366" s="32">
        <v>0</v>
      </c>
      <c r="I366" s="32">
        <v>0</v>
      </c>
      <c r="J366" s="32">
        <v>0.60111599999999998</v>
      </c>
      <c r="K366" s="33">
        <v>-6.5</v>
      </c>
      <c r="L366" s="33">
        <v>-29.5</v>
      </c>
      <c r="M366" s="33">
        <v>-103.80000305175781</v>
      </c>
      <c r="N366" s="33">
        <v>19</v>
      </c>
      <c r="O366" s="33">
        <v>-33.599998474121094</v>
      </c>
      <c r="P366" s="33">
        <v>-66.599998474121094</v>
      </c>
    </row>
    <row r="367" spans="5:16" hidden="1" outlineLevel="1" x14ac:dyDescent="0.25">
      <c r="E367" s="16" t="s">
        <v>62</v>
      </c>
      <c r="H367" s="32">
        <v>0</v>
      </c>
      <c r="I367" s="32">
        <v>0</v>
      </c>
      <c r="J367" s="32">
        <v>4.3258570000000001</v>
      </c>
      <c r="K367" s="33">
        <v>0</v>
      </c>
      <c r="L367" s="33">
        <v>-0.30000001192092896</v>
      </c>
      <c r="M367" s="33">
        <v>0</v>
      </c>
      <c r="N367" s="33">
        <v>-6.3000001907348633</v>
      </c>
      <c r="O367" s="33">
        <v>-6</v>
      </c>
      <c r="P367" s="33">
        <v>-7.1999998092651367</v>
      </c>
    </row>
    <row r="368" spans="5:16" hidden="1" outlineLevel="1" x14ac:dyDescent="0.25">
      <c r="E368" s="16" t="s">
        <v>66</v>
      </c>
      <c r="H368" s="32">
        <v>2.0541309999999999</v>
      </c>
      <c r="I368" s="32">
        <v>0.67713299999999998</v>
      </c>
      <c r="J368" s="32">
        <v>2.681899</v>
      </c>
      <c r="K368" s="33">
        <v>30.299999237060547</v>
      </c>
      <c r="L368" s="33">
        <v>18.399999618530273</v>
      </c>
      <c r="M368" s="33">
        <v>53.299999237060547</v>
      </c>
      <c r="N368" s="33">
        <v>146.30000305175781</v>
      </c>
      <c r="O368" s="33">
        <v>178.30000305175781</v>
      </c>
      <c r="P368" s="33">
        <v>101.19999694824219</v>
      </c>
    </row>
    <row r="369" spans="5:16" hidden="1" outlineLevel="1" x14ac:dyDescent="0.25">
      <c r="E369" s="16" t="s">
        <v>67</v>
      </c>
      <c r="H369" s="32">
        <v>4.2410000000000003E-2</v>
      </c>
      <c r="I369" s="32">
        <v>-7.5689000000000006E-2</v>
      </c>
      <c r="J369" s="32">
        <v>1.3469549999999999</v>
      </c>
      <c r="K369" s="33">
        <v>-4.5</v>
      </c>
      <c r="L369" s="33">
        <v>10.300000190734863</v>
      </c>
      <c r="M369" s="33">
        <v>30.200000762939453</v>
      </c>
      <c r="N369" s="33">
        <v>0.20000000298023224</v>
      </c>
      <c r="O369" s="33">
        <v>16</v>
      </c>
      <c r="P369" s="33">
        <v>45.900001525878906</v>
      </c>
    </row>
    <row r="370" spans="5:16" hidden="1" outlineLevel="1" x14ac:dyDescent="0.25">
      <c r="E370" s="16" t="s">
        <v>69</v>
      </c>
      <c r="H370" s="32">
        <v>2.1468999999999999E-2</v>
      </c>
      <c r="I370" s="32">
        <v>0.18723300000000001</v>
      </c>
      <c r="J370" s="32">
        <v>1.8984350000000001</v>
      </c>
      <c r="K370" s="33">
        <v>-2.0999999046325684</v>
      </c>
      <c r="L370" s="33">
        <v>2.0999999046325684</v>
      </c>
      <c r="M370" s="33">
        <v>-1.3999999761581421</v>
      </c>
      <c r="N370" s="33">
        <v>5.4000000953674316</v>
      </c>
      <c r="O370" s="33">
        <v>23</v>
      </c>
      <c r="P370" s="33">
        <v>-18.600000381469727</v>
      </c>
    </row>
    <row r="371" spans="5:16" hidden="1" outlineLevel="1" x14ac:dyDescent="0.25">
      <c r="E371" s="16" t="s">
        <v>70</v>
      </c>
      <c r="H371" s="32">
        <v>7.2110000000000004E-3</v>
      </c>
      <c r="I371" s="32">
        <v>2.1756999999999999E-2</v>
      </c>
      <c r="J371" s="32">
        <v>0.31887900000000002</v>
      </c>
      <c r="K371" s="33">
        <v>1.5</v>
      </c>
      <c r="L371" s="33">
        <v>3.5999999046325684</v>
      </c>
      <c r="M371" s="33">
        <v>0.80000001192092896</v>
      </c>
      <c r="N371" s="33">
        <v>4.6999998092651367</v>
      </c>
      <c r="O371" s="33">
        <v>19.100000381469727</v>
      </c>
      <c r="P371" s="33">
        <v>-3.7000000476837158</v>
      </c>
    </row>
    <row r="372" spans="5:16" hidden="1" outlineLevel="1" x14ac:dyDescent="0.25">
      <c r="E372" s="16" t="s">
        <v>73</v>
      </c>
      <c r="H372" s="32">
        <v>0</v>
      </c>
      <c r="I372" s="32">
        <v>0</v>
      </c>
      <c r="J372" s="32">
        <v>1.7715240000000001</v>
      </c>
      <c r="K372" s="33">
        <v>1.3999999761581421</v>
      </c>
      <c r="L372" s="33">
        <v>4</v>
      </c>
      <c r="M372" s="33">
        <v>5.4000000953674316</v>
      </c>
      <c r="N372" s="33">
        <v>-8.5</v>
      </c>
      <c r="O372" s="33">
        <v>47.099998474121094</v>
      </c>
      <c r="P372" s="33">
        <v>-66.800003051757813</v>
      </c>
    </row>
    <row r="373" spans="5:16" hidden="1" outlineLevel="1" x14ac:dyDescent="0.25">
      <c r="E373" s="16" t="s">
        <v>72</v>
      </c>
      <c r="H373" s="32">
        <v>8.6586999999999997E-2</v>
      </c>
      <c r="I373" s="32">
        <v>1.223E-2</v>
      </c>
      <c r="J373" s="32">
        <v>4.2233E-2</v>
      </c>
      <c r="K373" s="33">
        <v>-0.20000000298023224</v>
      </c>
      <c r="L373" s="33">
        <v>5.4000000953674316</v>
      </c>
      <c r="M373" s="33">
        <v>0.60000002384185791</v>
      </c>
      <c r="N373" s="33">
        <v>-10.899999618530273</v>
      </c>
      <c r="O373" s="33">
        <v>-124.80000305175781</v>
      </c>
      <c r="P373" s="33">
        <v>49</v>
      </c>
    </row>
    <row r="374" spans="5:16" hidden="1" outlineLevel="1" x14ac:dyDescent="0.25">
      <c r="E374" s="16" t="s">
        <v>48</v>
      </c>
      <c r="H374" s="32">
        <v>3.9319E-2</v>
      </c>
      <c r="I374" s="32">
        <v>0.77923600000000004</v>
      </c>
      <c r="J374" s="32">
        <v>0</v>
      </c>
      <c r="K374" s="33">
        <v>4.4000000953674316</v>
      </c>
      <c r="L374" s="33">
        <v>12.899999618530273</v>
      </c>
      <c r="M374" s="33">
        <v>18.299999237060547</v>
      </c>
      <c r="N374" s="33">
        <v>13.699999809265137</v>
      </c>
      <c r="O374" s="33">
        <v>25.799999237060547</v>
      </c>
      <c r="P374" s="33">
        <v>13.300000190734863</v>
      </c>
    </row>
    <row r="375" spans="5:16" hidden="1" outlineLevel="1" x14ac:dyDescent="0.25">
      <c r="E375" s="16" t="s">
        <v>77</v>
      </c>
      <c r="H375" s="32">
        <v>-3.0417E-2</v>
      </c>
      <c r="I375" s="32">
        <v>-9.9999999999999995E-7</v>
      </c>
      <c r="J375" s="32">
        <v>0</v>
      </c>
      <c r="K375" s="33">
        <v>2</v>
      </c>
      <c r="L375" s="33">
        <v>-1.1000000238418579</v>
      </c>
      <c r="M375" s="33">
        <v>4.1999998092651367</v>
      </c>
      <c r="N375" s="33">
        <v>1.6000000238418579</v>
      </c>
      <c r="O375" s="33">
        <v>6.0999999046325684</v>
      </c>
      <c r="P375" s="33">
        <v>20.299999237060547</v>
      </c>
    </row>
    <row r="376" spans="5:16" hidden="1" outlineLevel="1" x14ac:dyDescent="0.25">
      <c r="H376" s="32"/>
      <c r="I376" s="32"/>
      <c r="J376" s="32"/>
      <c r="K376" s="32"/>
      <c r="L376" s="32"/>
      <c r="M376" s="32"/>
      <c r="N376" s="32"/>
      <c r="O376" s="32"/>
      <c r="P376" s="32"/>
    </row>
    <row r="377" spans="5:16" hidden="1" outlineLevel="1" x14ac:dyDescent="0.25">
      <c r="E377" s="5" t="s">
        <v>164</v>
      </c>
      <c r="H377" s="32">
        <v>0.71635899999999997</v>
      </c>
      <c r="I377" s="32">
        <v>2.5762719999999999</v>
      </c>
      <c r="J377" s="32">
        <v>22.621832000000001</v>
      </c>
      <c r="K377" s="33">
        <v>-168.89999389648437</v>
      </c>
      <c r="L377" s="33">
        <v>-9</v>
      </c>
      <c r="M377" s="33">
        <v>-171.30000305175781</v>
      </c>
      <c r="N377" s="33">
        <v>292.89999389648437</v>
      </c>
      <c r="O377" s="33">
        <v>-30</v>
      </c>
      <c r="P377" s="33">
        <v>93.300003051757813</v>
      </c>
    </row>
    <row r="378" spans="5:16" hidden="1" outlineLevel="1" x14ac:dyDescent="0.25">
      <c r="H378" s="32"/>
      <c r="I378" s="32"/>
      <c r="J378" s="32"/>
      <c r="K378" s="32"/>
      <c r="L378" s="32"/>
      <c r="M378" s="32"/>
      <c r="N378" s="32"/>
      <c r="O378" s="32"/>
      <c r="P378" s="32"/>
    </row>
    <row r="379" spans="5:16" hidden="1" outlineLevel="1" x14ac:dyDescent="0.25">
      <c r="E379" s="5" t="s">
        <v>100</v>
      </c>
      <c r="H379" s="32"/>
      <c r="I379" s="32"/>
      <c r="J379" s="32"/>
      <c r="K379" s="32"/>
      <c r="L379" s="32"/>
      <c r="M379" s="32"/>
      <c r="N379" s="32"/>
      <c r="O379" s="32"/>
      <c r="P379" s="32"/>
    </row>
    <row r="380" spans="5:16" hidden="1" outlineLevel="1" x14ac:dyDescent="0.25">
      <c r="E380" s="6" t="s">
        <v>101</v>
      </c>
      <c r="H380" s="32">
        <v>0</v>
      </c>
      <c r="I380" s="32">
        <v>0</v>
      </c>
      <c r="J380" s="32">
        <v>-0.58765500000000004</v>
      </c>
      <c r="K380" s="33">
        <v>-10</v>
      </c>
      <c r="L380" s="33">
        <v>0</v>
      </c>
      <c r="M380" s="33">
        <v>-57.400001525878906</v>
      </c>
      <c r="N380" s="33">
        <v>-5.4000000953674316</v>
      </c>
      <c r="O380" s="33">
        <v>-5</v>
      </c>
      <c r="P380" s="33">
        <v>0</v>
      </c>
    </row>
    <row r="381" spans="5:16" hidden="1" outlineLevel="1" x14ac:dyDescent="0.25">
      <c r="E381" s="6" t="s">
        <v>102</v>
      </c>
      <c r="H381" s="32">
        <v>-2.5465439999999999</v>
      </c>
      <c r="I381" s="32">
        <v>-8.2325710000000001</v>
      </c>
      <c r="J381" s="32">
        <v>-29.058707999999999</v>
      </c>
      <c r="K381" s="33">
        <v>-52.299999237060547</v>
      </c>
      <c r="L381" s="33">
        <v>-162.69999694824219</v>
      </c>
      <c r="M381" s="33">
        <v>-333.79998779296875</v>
      </c>
      <c r="N381" s="33">
        <v>-141.39999389648437</v>
      </c>
      <c r="O381" s="33">
        <v>-276</v>
      </c>
      <c r="P381" s="33">
        <v>-366.79998779296875</v>
      </c>
    </row>
    <row r="382" spans="5:16" hidden="1" outlineLevel="1" x14ac:dyDescent="0.25">
      <c r="E382" s="6" t="s">
        <v>103</v>
      </c>
      <c r="H382" s="32">
        <v>-0.241642</v>
      </c>
      <c r="I382" s="32">
        <v>-1.1443460000000001</v>
      </c>
      <c r="J382" s="32">
        <v>-0.639988</v>
      </c>
      <c r="K382" s="33">
        <v>0</v>
      </c>
      <c r="L382" s="33">
        <v>-9.5</v>
      </c>
      <c r="M382" s="33">
        <v>-3.7000000476837158</v>
      </c>
      <c r="N382" s="33">
        <v>-1.2000000476837158</v>
      </c>
      <c r="O382" s="33">
        <v>-0.20000000298023224</v>
      </c>
      <c r="P382" s="33">
        <v>0</v>
      </c>
    </row>
    <row r="383" spans="5:16" hidden="1" outlineLevel="1" x14ac:dyDescent="0.25">
      <c r="E383" s="6" t="s">
        <v>165</v>
      </c>
      <c r="H383" s="32">
        <v>0</v>
      </c>
      <c r="I383" s="32">
        <v>9.6050000000000007E-3</v>
      </c>
      <c r="J383" s="32">
        <v>2.7136E-2</v>
      </c>
      <c r="K383" s="33">
        <v>0.10000000149011612</v>
      </c>
      <c r="L383" s="33">
        <v>7.1999998092651367</v>
      </c>
      <c r="M383" s="33">
        <v>0.40000000596046448</v>
      </c>
      <c r="N383" s="33">
        <v>1.5</v>
      </c>
      <c r="O383" s="33">
        <v>2.9000000953674316</v>
      </c>
      <c r="P383" s="32"/>
    </row>
    <row r="384" spans="5:16" hidden="1" outlineLevel="1" x14ac:dyDescent="0.25">
      <c r="E384" s="6" t="s">
        <v>104</v>
      </c>
      <c r="H384" s="32">
        <v>0</v>
      </c>
      <c r="I384" s="32">
        <v>0</v>
      </c>
      <c r="J384" s="32">
        <v>0</v>
      </c>
      <c r="K384" s="33">
        <v>0</v>
      </c>
      <c r="L384" s="33">
        <v>0.5</v>
      </c>
      <c r="M384" s="33">
        <v>45.599998474121094</v>
      </c>
      <c r="N384" s="33">
        <v>0</v>
      </c>
      <c r="O384" s="33">
        <v>201.60000610351562</v>
      </c>
      <c r="P384" s="33">
        <v>0</v>
      </c>
    </row>
    <row r="385" spans="5:16" hidden="1" outlineLevel="1" x14ac:dyDescent="0.25">
      <c r="E385" s="6" t="s">
        <v>105</v>
      </c>
      <c r="H385" s="32">
        <v>0</v>
      </c>
      <c r="I385" s="32">
        <v>0</v>
      </c>
      <c r="J385" s="32">
        <v>0</v>
      </c>
      <c r="K385" s="32"/>
      <c r="L385" s="32"/>
      <c r="M385" s="33">
        <v>0</v>
      </c>
      <c r="N385" s="33">
        <v>0</v>
      </c>
      <c r="O385" s="33">
        <v>22.700000762939453</v>
      </c>
      <c r="P385" s="33">
        <v>0</v>
      </c>
    </row>
    <row r="386" spans="5:16" hidden="1" outlineLevel="1" x14ac:dyDescent="0.25">
      <c r="E386" s="6" t="s">
        <v>106</v>
      </c>
      <c r="H386" s="32">
        <v>0</v>
      </c>
      <c r="I386" s="32">
        <v>0</v>
      </c>
      <c r="J386" s="32">
        <v>0</v>
      </c>
      <c r="K386" s="33">
        <v>0</v>
      </c>
      <c r="L386" s="33">
        <v>-48</v>
      </c>
      <c r="M386" s="33">
        <v>-20.200000762939453</v>
      </c>
      <c r="N386" s="33">
        <v>-200</v>
      </c>
      <c r="O386" s="33">
        <v>0</v>
      </c>
      <c r="P386" s="33">
        <v>0</v>
      </c>
    </row>
    <row r="387" spans="5:16" hidden="1" outlineLevel="1" x14ac:dyDescent="0.25">
      <c r="E387" s="6" t="s">
        <v>71</v>
      </c>
      <c r="F387" s="10"/>
      <c r="G387" s="10"/>
      <c r="H387" s="32">
        <v>0</v>
      </c>
      <c r="I387" s="32">
        <v>2.0600489999999998</v>
      </c>
      <c r="J387" s="32">
        <v>2.046395</v>
      </c>
      <c r="K387" s="33">
        <v>0.60000002384185791</v>
      </c>
      <c r="L387" s="33">
        <v>2.2999999523162842</v>
      </c>
      <c r="M387" s="33">
        <v>2.5999999046325684</v>
      </c>
      <c r="N387" s="33">
        <v>6.0999999046325684</v>
      </c>
      <c r="O387" s="33">
        <v>8.1000003814697266</v>
      </c>
      <c r="P387" s="33">
        <v>9.1000003814697266</v>
      </c>
    </row>
    <row r="388" spans="5:16" hidden="1" outlineLevel="1" x14ac:dyDescent="0.25">
      <c r="E388" s="6" t="s">
        <v>181</v>
      </c>
      <c r="H388" s="32">
        <v>0</v>
      </c>
      <c r="I388" s="32">
        <v>0</v>
      </c>
      <c r="J388" s="32">
        <v>0</v>
      </c>
      <c r="K388" s="33">
        <v>-4.5</v>
      </c>
      <c r="L388" s="32"/>
      <c r="M388" s="32"/>
      <c r="N388" s="32"/>
      <c r="O388" s="32"/>
      <c r="P388" s="32"/>
    </row>
    <row r="389" spans="5:16" hidden="1" outlineLevel="1" x14ac:dyDescent="0.25">
      <c r="E389" s="6" t="s">
        <v>107</v>
      </c>
      <c r="H389" s="32">
        <v>0</v>
      </c>
      <c r="I389" s="32">
        <v>0</v>
      </c>
      <c r="J389" s="32">
        <v>0</v>
      </c>
      <c r="K389" s="33">
        <v>1.6000000238418579</v>
      </c>
      <c r="L389" s="33">
        <v>-4.5</v>
      </c>
      <c r="M389" s="33">
        <v>-0.60000002384185791</v>
      </c>
      <c r="N389" s="33">
        <v>-15.5</v>
      </c>
      <c r="O389" s="33">
        <v>-39.299999237060547</v>
      </c>
      <c r="P389" s="33">
        <v>-104.80000305175781</v>
      </c>
    </row>
    <row r="390" spans="5:16" hidden="1" outlineLevel="1" x14ac:dyDescent="0.25">
      <c r="E390" s="6" t="s">
        <v>108</v>
      </c>
      <c r="H390" s="32">
        <v>0</v>
      </c>
      <c r="I390" s="32">
        <v>-0.120823</v>
      </c>
      <c r="J390" s="32">
        <v>-0.905837</v>
      </c>
      <c r="K390" s="33">
        <v>0</v>
      </c>
      <c r="L390" s="33">
        <v>0</v>
      </c>
      <c r="M390" s="33">
        <v>-297.29998779296875</v>
      </c>
      <c r="N390" s="33">
        <v>-31.5</v>
      </c>
      <c r="O390" s="33">
        <v>-144.69999694824219</v>
      </c>
      <c r="P390" s="33">
        <v>-16.799999237060547</v>
      </c>
    </row>
    <row r="391" spans="5:16" hidden="1" outlineLevel="1" x14ac:dyDescent="0.25">
      <c r="E391" s="6" t="s">
        <v>166</v>
      </c>
      <c r="H391" s="32">
        <v>0</v>
      </c>
      <c r="I391" s="32">
        <v>0</v>
      </c>
      <c r="J391" s="32">
        <v>0</v>
      </c>
      <c r="K391" s="33">
        <v>0</v>
      </c>
      <c r="L391" s="33">
        <v>-10.800000190734863</v>
      </c>
      <c r="M391" s="33">
        <v>-1.5</v>
      </c>
      <c r="N391" s="33">
        <v>-0.5</v>
      </c>
      <c r="O391" s="33">
        <v>0</v>
      </c>
      <c r="P391" s="32"/>
    </row>
    <row r="392" spans="5:16" hidden="1" outlineLevel="1" x14ac:dyDescent="0.25">
      <c r="H392" s="32"/>
      <c r="I392" s="32"/>
      <c r="J392" s="32"/>
      <c r="K392" s="33">
        <v>0</v>
      </c>
      <c r="L392" s="33">
        <v>0.5</v>
      </c>
      <c r="M392" s="32"/>
      <c r="N392" s="32"/>
      <c r="O392" s="32"/>
      <c r="P392" s="32"/>
    </row>
    <row r="393" spans="5:16" hidden="1" outlineLevel="1" x14ac:dyDescent="0.25">
      <c r="E393" s="12" t="s">
        <v>109</v>
      </c>
      <c r="F393" s="10"/>
      <c r="G393" s="10"/>
      <c r="H393" s="32">
        <v>-0.23791499999999999</v>
      </c>
      <c r="I393" s="32">
        <v>-5.7009660000000002</v>
      </c>
      <c r="J393" s="32">
        <v>-2.0017480000000001</v>
      </c>
      <c r="K393" s="33">
        <v>-70.300003051757813</v>
      </c>
      <c r="L393" s="33">
        <v>-15.899999618530273</v>
      </c>
      <c r="M393" s="33">
        <v>24.100000381469727</v>
      </c>
      <c r="N393" s="33">
        <v>-54</v>
      </c>
      <c r="O393" s="33">
        <v>-8.6999998092651367</v>
      </c>
      <c r="P393" s="33">
        <v>-95.800003051757813</v>
      </c>
    </row>
    <row r="394" spans="5:16" hidden="1" outlineLevel="1" x14ac:dyDescent="0.25">
      <c r="H394" s="32"/>
      <c r="I394" s="32"/>
      <c r="J394" s="32"/>
      <c r="K394" s="32"/>
      <c r="L394" s="32"/>
      <c r="M394" s="32"/>
      <c r="N394" s="32"/>
      <c r="O394" s="32"/>
      <c r="P394" s="33">
        <v>7.5999999046325684</v>
      </c>
    </row>
    <row r="395" spans="5:16" hidden="1" outlineLevel="1" x14ac:dyDescent="0.25">
      <c r="E395" s="5" t="s">
        <v>110</v>
      </c>
      <c r="H395" s="32">
        <v>-3.0261010000000002</v>
      </c>
      <c r="I395" s="32">
        <v>-13.129052</v>
      </c>
      <c r="J395" s="32">
        <v>-31.120404000000001</v>
      </c>
      <c r="K395" s="33">
        <v>-134.80000305175781</v>
      </c>
      <c r="L395" s="33">
        <v>-240.89999389648437</v>
      </c>
      <c r="M395" s="33">
        <v>-641.79998779296875</v>
      </c>
      <c r="N395" s="33">
        <v>-441.89999389648437</v>
      </c>
      <c r="O395" s="33">
        <v>-238.60000610351562</v>
      </c>
      <c r="P395" s="33">
        <v>-567.5</v>
      </c>
    </row>
    <row r="396" spans="5:16" hidden="1" outlineLevel="1" x14ac:dyDescent="0.25">
      <c r="H396" s="32"/>
      <c r="I396" s="32"/>
      <c r="J396" s="32"/>
      <c r="K396" s="32"/>
      <c r="L396" s="32"/>
      <c r="M396" s="32"/>
      <c r="N396" s="32"/>
      <c r="O396" s="32"/>
      <c r="P396" s="32"/>
    </row>
    <row r="397" spans="5:16" hidden="1" outlineLevel="1" x14ac:dyDescent="0.25">
      <c r="E397" s="5" t="s">
        <v>111</v>
      </c>
      <c r="H397" s="32"/>
      <c r="I397" s="32"/>
      <c r="J397" s="32"/>
      <c r="K397" s="32"/>
      <c r="L397" s="32"/>
      <c r="M397" s="32"/>
      <c r="N397" s="32"/>
      <c r="O397" s="32"/>
      <c r="P397" s="32"/>
    </row>
    <row r="398" spans="5:16" hidden="1" outlineLevel="1" x14ac:dyDescent="0.25">
      <c r="E398" s="6" t="s">
        <v>167</v>
      </c>
      <c r="H398" s="32">
        <v>0</v>
      </c>
      <c r="I398" s="32">
        <v>0</v>
      </c>
      <c r="J398" s="32">
        <v>320.172032</v>
      </c>
      <c r="K398" s="33">
        <v>12</v>
      </c>
      <c r="L398" s="33">
        <v>12.5</v>
      </c>
      <c r="M398" s="33">
        <v>3.4000000953674316</v>
      </c>
      <c r="N398" s="33">
        <v>1.3999999761581421</v>
      </c>
      <c r="O398" s="33">
        <v>0.80000001192092896</v>
      </c>
      <c r="P398" s="32"/>
    </row>
    <row r="399" spans="5:16" hidden="1" outlineLevel="1" x14ac:dyDescent="0.25">
      <c r="E399" s="6" t="s">
        <v>112</v>
      </c>
      <c r="H399" s="32">
        <v>0</v>
      </c>
      <c r="I399" s="32">
        <v>0</v>
      </c>
      <c r="J399" s="32">
        <v>0</v>
      </c>
      <c r="K399" s="33">
        <v>183.60000610351562</v>
      </c>
      <c r="L399" s="33">
        <v>0</v>
      </c>
      <c r="M399" s="33">
        <v>0</v>
      </c>
      <c r="N399" s="33">
        <v>287.5</v>
      </c>
      <c r="O399" s="33">
        <v>0</v>
      </c>
      <c r="P399" s="33">
        <v>0</v>
      </c>
    </row>
    <row r="400" spans="5:16" hidden="1" outlineLevel="1" x14ac:dyDescent="0.25">
      <c r="E400" s="12" t="s">
        <v>113</v>
      </c>
      <c r="F400" s="10"/>
      <c r="G400" s="10"/>
      <c r="H400" s="32">
        <v>0</v>
      </c>
      <c r="I400" s="32">
        <v>0</v>
      </c>
      <c r="J400" s="32">
        <v>15.273121</v>
      </c>
      <c r="K400" s="32"/>
      <c r="L400" s="33">
        <v>0</v>
      </c>
      <c r="M400" s="33">
        <v>0</v>
      </c>
      <c r="N400" s="33">
        <v>-10.399999618530273</v>
      </c>
      <c r="O400" s="33">
        <v>0</v>
      </c>
      <c r="P400" s="33">
        <v>0</v>
      </c>
    </row>
    <row r="401" spans="5:16" hidden="1" outlineLevel="1" x14ac:dyDescent="0.25">
      <c r="E401" s="6" t="s">
        <v>115</v>
      </c>
      <c r="F401" s="10"/>
      <c r="G401" s="10"/>
      <c r="H401" s="32">
        <v>3.5812059999999999</v>
      </c>
      <c r="I401" s="32">
        <v>27.23612</v>
      </c>
      <c r="J401" s="32">
        <v>6.1955999999999998</v>
      </c>
      <c r="K401" s="33">
        <v>0</v>
      </c>
      <c r="L401" s="33">
        <v>526.4000244140625</v>
      </c>
      <c r="M401" s="33">
        <v>862.79998779296875</v>
      </c>
      <c r="N401" s="33">
        <v>706.29998779296875</v>
      </c>
      <c r="O401" s="33">
        <v>2521</v>
      </c>
      <c r="P401" s="33">
        <v>2927.199951171875</v>
      </c>
    </row>
    <row r="402" spans="5:16" hidden="1" outlineLevel="1" x14ac:dyDescent="0.25">
      <c r="E402" s="6" t="s">
        <v>114</v>
      </c>
      <c r="H402" s="32">
        <v>0</v>
      </c>
      <c r="I402" s="32">
        <v>0</v>
      </c>
      <c r="J402" s="32">
        <v>0</v>
      </c>
      <c r="K402" s="33">
        <v>-22.899999618530273</v>
      </c>
      <c r="L402" s="33">
        <v>-468</v>
      </c>
      <c r="M402" s="33">
        <v>-557</v>
      </c>
      <c r="N402" s="33">
        <v>-524.79998779296875</v>
      </c>
      <c r="O402" s="33">
        <v>-2087.300048828125</v>
      </c>
      <c r="P402" s="33">
        <v>-2779.60009765625</v>
      </c>
    </row>
    <row r="403" spans="5:16" hidden="1" outlineLevel="1" x14ac:dyDescent="0.25">
      <c r="E403" s="6" t="s">
        <v>115</v>
      </c>
      <c r="H403" s="32">
        <v>0</v>
      </c>
      <c r="I403" s="32">
        <v>0.87616499999999997</v>
      </c>
      <c r="J403" s="32">
        <v>0</v>
      </c>
      <c r="K403" s="33">
        <v>0</v>
      </c>
      <c r="L403" s="33">
        <v>25.200000762939453</v>
      </c>
      <c r="M403" s="33">
        <v>2.9000000953674316</v>
      </c>
      <c r="N403" s="33">
        <v>135.30000305175781</v>
      </c>
      <c r="O403" s="33">
        <v>271.70001220703125</v>
      </c>
      <c r="P403" s="33">
        <v>202.39999389648437</v>
      </c>
    </row>
    <row r="404" spans="5:16" hidden="1" outlineLevel="1" x14ac:dyDescent="0.25">
      <c r="E404" s="6" t="s">
        <v>116</v>
      </c>
      <c r="H404" s="32">
        <v>0</v>
      </c>
      <c r="I404" s="32">
        <v>0</v>
      </c>
      <c r="J404" s="32">
        <v>0</v>
      </c>
      <c r="K404" s="33">
        <v>0</v>
      </c>
      <c r="L404" s="33">
        <v>-36.200000762939453</v>
      </c>
      <c r="M404" s="33">
        <v>-10.800000190734863</v>
      </c>
      <c r="N404" s="33">
        <v>-22.700000762939453</v>
      </c>
      <c r="O404" s="33">
        <v>-235.69999694824219</v>
      </c>
      <c r="P404" s="33">
        <v>-206.39999389648437</v>
      </c>
    </row>
    <row r="405" spans="5:16" hidden="1" outlineLevel="1" x14ac:dyDescent="0.25">
      <c r="E405" s="6" t="s">
        <v>117</v>
      </c>
      <c r="H405" s="32">
        <v>0</v>
      </c>
      <c r="I405" s="32">
        <v>0</v>
      </c>
      <c r="J405" s="32">
        <v>0</v>
      </c>
      <c r="K405" s="33">
        <v>0</v>
      </c>
      <c r="L405" s="33">
        <v>500</v>
      </c>
      <c r="M405" s="33">
        <v>575</v>
      </c>
      <c r="N405" s="33">
        <v>50</v>
      </c>
      <c r="O405" s="33">
        <v>0</v>
      </c>
      <c r="P405" s="33">
        <v>0</v>
      </c>
    </row>
    <row r="406" spans="5:16" hidden="1" outlineLevel="1" x14ac:dyDescent="0.25">
      <c r="E406" s="12" t="s">
        <v>168</v>
      </c>
      <c r="F406" s="10"/>
      <c r="G406" s="10"/>
      <c r="H406" s="32">
        <v>0</v>
      </c>
      <c r="I406" s="32">
        <v>0</v>
      </c>
      <c r="J406" s="32">
        <v>0</v>
      </c>
      <c r="K406" s="33">
        <v>0</v>
      </c>
      <c r="L406" s="33">
        <v>-14.399999618530273</v>
      </c>
      <c r="M406" s="33">
        <v>-14.899999618530273</v>
      </c>
      <c r="N406" s="33">
        <v>-0.89999997615814209</v>
      </c>
      <c r="O406" s="33">
        <v>0</v>
      </c>
      <c r="P406" s="33">
        <v>0</v>
      </c>
    </row>
    <row r="407" spans="5:16" hidden="1" outlineLevel="1" x14ac:dyDescent="0.25">
      <c r="E407" s="12" t="s">
        <v>118</v>
      </c>
      <c r="F407" s="10"/>
      <c r="G407" s="10"/>
      <c r="H407" s="32">
        <v>0</v>
      </c>
      <c r="I407" s="32">
        <v>0</v>
      </c>
      <c r="J407" s="32">
        <v>0</v>
      </c>
      <c r="K407" s="33">
        <v>0</v>
      </c>
      <c r="L407" s="33">
        <v>0</v>
      </c>
      <c r="M407" s="33">
        <v>-61</v>
      </c>
      <c r="N407" s="33">
        <v>-159.60000610351562</v>
      </c>
      <c r="O407" s="33">
        <v>0</v>
      </c>
      <c r="P407" s="33">
        <v>0</v>
      </c>
    </row>
    <row r="408" spans="5:16" hidden="1" outlineLevel="1" x14ac:dyDescent="0.25">
      <c r="E408" s="12" t="s">
        <v>120</v>
      </c>
      <c r="H408" s="32">
        <v>0</v>
      </c>
      <c r="I408" s="32">
        <v>0</v>
      </c>
      <c r="J408" s="32">
        <v>-83.056471999999999</v>
      </c>
      <c r="K408" s="32"/>
      <c r="L408" s="33">
        <v>1.5</v>
      </c>
      <c r="M408" s="32"/>
      <c r="N408" s="32"/>
      <c r="O408" s="32"/>
      <c r="P408" s="33">
        <v>0</v>
      </c>
    </row>
    <row r="409" spans="5:16" hidden="1" outlineLevel="1" x14ac:dyDescent="0.25">
      <c r="E409" s="12" t="s">
        <v>121</v>
      </c>
      <c r="H409" s="32">
        <v>0</v>
      </c>
      <c r="I409" s="32">
        <v>0</v>
      </c>
      <c r="J409" s="32">
        <v>8.5970499999999994</v>
      </c>
      <c r="K409" s="32"/>
      <c r="L409" s="33">
        <v>0</v>
      </c>
      <c r="M409" s="32"/>
      <c r="N409" s="32"/>
      <c r="O409" s="32"/>
      <c r="P409" s="33">
        <v>-42.700000762939453</v>
      </c>
    </row>
    <row r="410" spans="5:16" hidden="1" outlineLevel="1" x14ac:dyDescent="0.25">
      <c r="E410" s="6" t="s">
        <v>10</v>
      </c>
      <c r="H410" s="32">
        <v>0</v>
      </c>
      <c r="I410" s="32">
        <v>0</v>
      </c>
      <c r="J410" s="32">
        <v>80.000095999999999</v>
      </c>
      <c r="K410" s="32"/>
      <c r="L410" s="33">
        <v>0</v>
      </c>
      <c r="M410" s="32"/>
      <c r="N410" s="32"/>
      <c r="O410" s="32"/>
      <c r="P410" s="32">
        <v>1.2000000476837158</v>
      </c>
    </row>
    <row r="411" spans="5:16" hidden="1" outlineLevel="1" x14ac:dyDescent="0.25">
      <c r="E411" s="12" t="s">
        <v>119</v>
      </c>
      <c r="F411" s="10"/>
      <c r="G411" s="10"/>
      <c r="H411" s="32">
        <v>0</v>
      </c>
      <c r="I411" s="32">
        <v>0</v>
      </c>
      <c r="J411" s="32">
        <v>0</v>
      </c>
      <c r="K411" s="32"/>
      <c r="L411" s="33">
        <v>547</v>
      </c>
      <c r="M411" s="33">
        <v>0</v>
      </c>
      <c r="N411" s="33">
        <v>0</v>
      </c>
      <c r="O411" s="33">
        <v>-221.19999694824219</v>
      </c>
      <c r="P411" s="32"/>
    </row>
    <row r="412" spans="5:16" hidden="1" outlineLevel="1" x14ac:dyDescent="0.25">
      <c r="E412" s="6" t="s">
        <v>169</v>
      </c>
      <c r="H412" s="32">
        <v>0</v>
      </c>
      <c r="I412" s="32">
        <v>0</v>
      </c>
      <c r="J412" s="32">
        <v>0.91495199999999999</v>
      </c>
      <c r="K412" s="32"/>
      <c r="L412" s="33">
        <v>-1.6000000238418579</v>
      </c>
      <c r="M412" s="33">
        <v>1.7999999523162842</v>
      </c>
      <c r="N412" s="33">
        <v>0</v>
      </c>
      <c r="O412" s="33">
        <v>1.8999999761581421</v>
      </c>
      <c r="P412" s="32"/>
    </row>
    <row r="413" spans="5:16" hidden="1" outlineLevel="1" x14ac:dyDescent="0.25">
      <c r="E413" s="6" t="s">
        <v>120</v>
      </c>
      <c r="H413" s="32">
        <v>0</v>
      </c>
      <c r="I413" s="32">
        <v>0</v>
      </c>
      <c r="J413" s="32">
        <v>0</v>
      </c>
      <c r="K413" s="32"/>
      <c r="L413" s="32"/>
      <c r="M413" s="33">
        <v>0</v>
      </c>
      <c r="N413" s="33">
        <v>21</v>
      </c>
      <c r="O413" s="33">
        <v>70.699996948242187</v>
      </c>
      <c r="P413" s="32"/>
    </row>
    <row r="414" spans="5:16" hidden="1" outlineLevel="1" x14ac:dyDescent="0.25">
      <c r="E414" s="6" t="s">
        <v>121</v>
      </c>
      <c r="H414" s="32">
        <v>0</v>
      </c>
      <c r="I414" s="32">
        <v>0</v>
      </c>
      <c r="J414" s="32">
        <v>0</v>
      </c>
      <c r="K414" s="32"/>
      <c r="L414" s="33">
        <v>295.5</v>
      </c>
      <c r="M414" s="33">
        <v>-7</v>
      </c>
      <c r="N414" s="33">
        <v>-3.7000000476837158</v>
      </c>
      <c r="O414" s="33">
        <v>-18.899999618530273</v>
      </c>
      <c r="P414" s="32"/>
    </row>
    <row r="415" spans="5:16" hidden="1" outlineLevel="1" x14ac:dyDescent="0.25">
      <c r="H415" s="32"/>
      <c r="I415" s="32"/>
      <c r="J415" s="32"/>
      <c r="K415" s="32"/>
      <c r="L415" s="33">
        <v>225.5</v>
      </c>
      <c r="M415" s="32"/>
      <c r="N415" s="32"/>
      <c r="O415" s="32"/>
      <c r="P415" s="32"/>
    </row>
    <row r="416" spans="5:16" hidden="1" outlineLevel="1" x14ac:dyDescent="0.25">
      <c r="E416" s="5" t="s">
        <v>122</v>
      </c>
      <c r="H416" s="32">
        <v>3.5812059999999999</v>
      </c>
      <c r="I416" s="32">
        <v>28.112286000000001</v>
      </c>
      <c r="J416" s="32">
        <v>348.096384</v>
      </c>
      <c r="K416" s="33">
        <v>172.69999694824219</v>
      </c>
      <c r="L416" s="33">
        <v>521</v>
      </c>
      <c r="M416" s="33">
        <v>795.20001220703125</v>
      </c>
      <c r="N416" s="33">
        <v>479.39999389648437</v>
      </c>
      <c r="O416" s="33">
        <v>303</v>
      </c>
      <c r="P416" s="32">
        <v>102.09999847412109</v>
      </c>
    </row>
    <row r="417" spans="5:16" hidden="1" outlineLevel="1" x14ac:dyDescent="0.25">
      <c r="H417" s="32"/>
      <c r="I417" s="32"/>
      <c r="J417" s="32"/>
      <c r="K417" s="32"/>
      <c r="L417" s="32"/>
      <c r="M417" s="32"/>
      <c r="N417" s="32"/>
      <c r="O417" s="32"/>
      <c r="P417" s="32"/>
    </row>
    <row r="418" spans="5:16" hidden="1" outlineLevel="1" x14ac:dyDescent="0.25">
      <c r="E418" s="5" t="s">
        <v>123</v>
      </c>
      <c r="H418" s="32">
        <v>4.6999999999999999E-4</v>
      </c>
      <c r="I418" s="32">
        <v>3.9290000000000002E-3</v>
      </c>
      <c r="J418" s="32">
        <v>0.60439500000000002</v>
      </c>
      <c r="K418" s="33">
        <v>-2.7999999523162842</v>
      </c>
      <c r="L418" s="32"/>
      <c r="M418" s="33">
        <v>4.6999998092651367</v>
      </c>
      <c r="N418" s="33">
        <v>-5</v>
      </c>
      <c r="O418" s="33">
        <v>4.9000000953674316</v>
      </c>
      <c r="P418" s="32">
        <v>-8</v>
      </c>
    </row>
    <row r="419" spans="5:16" hidden="1" outlineLevel="1" x14ac:dyDescent="0.25">
      <c r="H419" s="32"/>
      <c r="I419" s="32"/>
      <c r="J419" s="32"/>
      <c r="K419" s="32"/>
      <c r="L419" s="32"/>
      <c r="M419" s="32"/>
      <c r="N419" s="32"/>
      <c r="O419" s="32"/>
      <c r="P419" s="32"/>
    </row>
    <row r="420" spans="5:16" hidden="1" outlineLevel="1" x14ac:dyDescent="0.25">
      <c r="E420" s="5" t="s">
        <v>170</v>
      </c>
      <c r="H420" s="32">
        <v>1.2719339999999999</v>
      </c>
      <c r="I420" s="32">
        <v>17.563435999999999</v>
      </c>
      <c r="J420" s="32">
        <v>340.20220799999998</v>
      </c>
      <c r="K420" s="33">
        <v>-133.80000305175781</v>
      </c>
      <c r="L420" s="33">
        <v>23.200000762939453</v>
      </c>
      <c r="M420" s="33">
        <v>-13.199999809265137</v>
      </c>
      <c r="N420" s="33">
        <v>325.39999389648437</v>
      </c>
      <c r="O420" s="33">
        <v>39.299999237060547</v>
      </c>
      <c r="P420" s="32">
        <v>-380.10000610351562</v>
      </c>
    </row>
    <row r="421" spans="5:16" hidden="1" outlineLevel="1" x14ac:dyDescent="0.25">
      <c r="E421" s="5" t="s">
        <v>124</v>
      </c>
      <c r="H421" s="32">
        <v>0.286721</v>
      </c>
      <c r="I421" s="32">
        <v>1.5586549999999999</v>
      </c>
      <c r="J421" s="32">
        <v>19.12209</v>
      </c>
      <c r="K421" s="33">
        <v>359.29998779296875</v>
      </c>
      <c r="L421" s="32"/>
      <c r="M421" s="33">
        <v>521</v>
      </c>
      <c r="N421" s="33">
        <v>507.79998779296875</v>
      </c>
      <c r="O421" s="33">
        <v>833.20001220703125</v>
      </c>
      <c r="P421" s="32">
        <v>872.5</v>
      </c>
    </row>
    <row r="422" spans="5:16" hidden="1" outlineLevel="1" x14ac:dyDescent="0.25">
      <c r="H422" s="32"/>
      <c r="I422" s="32"/>
      <c r="J422" s="32"/>
      <c r="K422" s="32"/>
      <c r="L422" s="32"/>
      <c r="M422" s="32"/>
      <c r="N422" s="32"/>
      <c r="O422" s="32"/>
      <c r="P422" s="32">
        <v>492.39999389648437</v>
      </c>
    </row>
    <row r="423" spans="5:16" hidden="1" outlineLevel="1" x14ac:dyDescent="0.25">
      <c r="E423" s="5" t="s">
        <v>125</v>
      </c>
      <c r="H423" s="32">
        <v>1.5586549999999999</v>
      </c>
      <c r="I423" s="32">
        <v>19.12209</v>
      </c>
      <c r="J423" s="32">
        <v>359.32428800000002</v>
      </c>
      <c r="K423" s="33">
        <v>225.5</v>
      </c>
      <c r="L423" s="33">
        <v>15.300000190734863</v>
      </c>
      <c r="M423" s="33">
        <v>507.79998779296875</v>
      </c>
      <c r="N423" s="33">
        <v>833.20001220703125</v>
      </c>
      <c r="O423" s="33">
        <v>872.5</v>
      </c>
      <c r="P423" s="32"/>
    </row>
    <row r="424" spans="5:16" hidden="1" outlineLevel="1" x14ac:dyDescent="0.25">
      <c r="H424" s="32"/>
      <c r="I424" s="32"/>
      <c r="J424" s="32"/>
      <c r="K424" s="32"/>
      <c r="L424" s="32"/>
      <c r="M424" s="32"/>
      <c r="N424" s="32"/>
      <c r="O424" s="32"/>
      <c r="P424" s="32"/>
    </row>
    <row r="425" spans="5:16" hidden="1" outlineLevel="1" x14ac:dyDescent="0.25">
      <c r="E425" s="5" t="s">
        <v>126</v>
      </c>
      <c r="H425" s="32">
        <v>0</v>
      </c>
      <c r="I425" s="32">
        <v>0</v>
      </c>
      <c r="J425" s="32">
        <v>0</v>
      </c>
      <c r="K425" s="32"/>
      <c r="L425" s="32"/>
      <c r="M425" s="32"/>
      <c r="N425" s="32"/>
      <c r="O425" s="32"/>
      <c r="P425" s="32"/>
    </row>
    <row r="426" spans="5:16" hidden="1" outlineLevel="1" x14ac:dyDescent="0.25">
      <c r="E426" s="5" t="s">
        <v>171</v>
      </c>
      <c r="H426" s="32">
        <v>0.22659299999999999</v>
      </c>
      <c r="I426" s="32">
        <v>0.997946</v>
      </c>
      <c r="J426" s="32">
        <v>2.2543709999999999</v>
      </c>
      <c r="K426" s="33">
        <v>5.8000001907348633</v>
      </c>
      <c r="L426" s="33">
        <v>39.400001525878906</v>
      </c>
      <c r="M426" s="33">
        <v>55.700000762939453</v>
      </c>
      <c r="N426" s="33">
        <v>122.30000305175781</v>
      </c>
      <c r="O426" s="33">
        <v>98.900001525878906</v>
      </c>
      <c r="P426" s="32">
        <v>98.800003051757812</v>
      </c>
    </row>
    <row r="427" spans="5:16" hidden="1" outlineLevel="1" x14ac:dyDescent="0.25">
      <c r="H427" s="32"/>
      <c r="I427" s="32"/>
      <c r="J427" s="32"/>
      <c r="K427" s="32"/>
      <c r="L427" s="33">
        <v>0</v>
      </c>
      <c r="M427" s="32"/>
      <c r="N427" s="32"/>
      <c r="O427" s="32"/>
    </row>
    <row r="428" spans="5:16" hidden="1" outlineLevel="1" x14ac:dyDescent="0.25">
      <c r="E428" s="5" t="s">
        <v>127</v>
      </c>
      <c r="H428" s="32">
        <v>0</v>
      </c>
      <c r="I428" s="32">
        <v>0</v>
      </c>
      <c r="J428" s="32">
        <v>2.4996230000000002</v>
      </c>
      <c r="K428" s="33">
        <v>10.699999809265137</v>
      </c>
      <c r="L428" s="32"/>
      <c r="M428" s="33">
        <v>16.200000762939453</v>
      </c>
      <c r="N428" s="33">
        <v>17.100000381469727</v>
      </c>
      <c r="O428" s="33">
        <v>17.100000381469727</v>
      </c>
      <c r="P428" s="32">
        <v>85.400001525878906</v>
      </c>
    </row>
    <row r="429" spans="5:16" hidden="1" outlineLevel="1" x14ac:dyDescent="0.25">
      <c r="E429" s="5" t="s">
        <v>128</v>
      </c>
      <c r="H429" s="32"/>
      <c r="I429" s="32"/>
      <c r="J429" s="32"/>
      <c r="K429" s="32"/>
      <c r="L429" s="32"/>
      <c r="M429" s="32"/>
      <c r="N429" s="32"/>
      <c r="O429" s="32"/>
      <c r="P429" s="33"/>
    </row>
    <row r="430" spans="5:16" hidden="1" outlineLevel="1" x14ac:dyDescent="0.25">
      <c r="E430" s="5" t="s">
        <v>129</v>
      </c>
      <c r="H430" s="32">
        <v>0</v>
      </c>
      <c r="I430" s="32">
        <v>0</v>
      </c>
      <c r="J430" s="32">
        <v>0.55009300000000005</v>
      </c>
      <c r="K430" s="33">
        <v>3.5999999046325684</v>
      </c>
      <c r="L430" s="32"/>
      <c r="M430" s="33">
        <v>82.599998474121094</v>
      </c>
      <c r="N430" s="33">
        <v>70.199996948242188</v>
      </c>
      <c r="O430" s="33">
        <v>96.300003051757813</v>
      </c>
      <c r="P430" s="33"/>
    </row>
    <row r="431" spans="5:16" hidden="1" outlineLevel="1" x14ac:dyDescent="0.25">
      <c r="H431" s="32"/>
      <c r="I431" s="32"/>
      <c r="J431" s="32"/>
      <c r="K431" s="32"/>
      <c r="L431" s="32"/>
      <c r="M431" s="32"/>
      <c r="N431" s="32"/>
      <c r="O431" s="32"/>
      <c r="P431" s="33"/>
    </row>
    <row r="432" spans="5:16" hidden="1" outlineLevel="1" x14ac:dyDescent="0.25"/>
    <row r="433" spans="1:16" hidden="1" outlineLevel="1" x14ac:dyDescent="0.25">
      <c r="E433" s="4" t="s">
        <v>233</v>
      </c>
      <c r="H433" s="40">
        <f>H332</f>
        <v>1.1823900000000001</v>
      </c>
      <c r="I433" s="40">
        <f t="shared" ref="I433:P433" si="101">I332</f>
        <v>1.970475</v>
      </c>
      <c r="J433" s="40">
        <f t="shared" si="101"/>
        <v>3.8730530000000001</v>
      </c>
      <c r="K433" s="40">
        <f t="shared" si="101"/>
        <v>11.399999618530273</v>
      </c>
      <c r="L433" s="40">
        <f t="shared" si="101"/>
        <v>20.5</v>
      </c>
      <c r="M433" s="40">
        <f t="shared" si="101"/>
        <v>41.599998474121094</v>
      </c>
      <c r="N433" s="40">
        <f t="shared" si="101"/>
        <v>66.400001525878906</v>
      </c>
      <c r="O433" s="40">
        <f t="shared" si="101"/>
        <v>84.900001525878906</v>
      </c>
      <c r="P433" s="40">
        <f t="shared" si="101"/>
        <v>141.60000610351562</v>
      </c>
    </row>
    <row r="434" spans="1:16" hidden="1" outlineLevel="1" x14ac:dyDescent="0.25">
      <c r="E434" s="4" t="s">
        <v>335</v>
      </c>
      <c r="H434" s="40">
        <f>-H381</f>
        <v>2.5465439999999999</v>
      </c>
      <c r="I434" s="40">
        <f t="shared" ref="I434:P434" si="102">-I381</f>
        <v>8.2325710000000001</v>
      </c>
      <c r="J434" s="40">
        <f t="shared" si="102"/>
        <v>29.058707999999999</v>
      </c>
      <c r="K434" s="40">
        <f t="shared" si="102"/>
        <v>52.299999237060547</v>
      </c>
      <c r="L434" s="40">
        <f t="shared" si="102"/>
        <v>162.69999694824219</v>
      </c>
      <c r="M434" s="40">
        <f t="shared" si="102"/>
        <v>333.79998779296875</v>
      </c>
      <c r="N434" s="40">
        <f t="shared" si="102"/>
        <v>141.39999389648437</v>
      </c>
      <c r="O434" s="40">
        <f t="shared" si="102"/>
        <v>276</v>
      </c>
      <c r="P434" s="40">
        <f t="shared" si="102"/>
        <v>366.79998779296875</v>
      </c>
    </row>
    <row r="435" spans="1:16" hidden="1" outlineLevel="1" x14ac:dyDescent="0.25">
      <c r="E435" s="4" t="s">
        <v>336</v>
      </c>
      <c r="H435" s="40">
        <f>-H390</f>
        <v>0</v>
      </c>
      <c r="I435" s="40">
        <f t="shared" ref="I435:P435" si="103">-I390</f>
        <v>0.120823</v>
      </c>
      <c r="J435" s="40">
        <f t="shared" si="103"/>
        <v>0.905837</v>
      </c>
      <c r="K435" s="40">
        <f t="shared" si="103"/>
        <v>0</v>
      </c>
      <c r="L435" s="40">
        <f t="shared" si="103"/>
        <v>0</v>
      </c>
      <c r="M435" s="40">
        <f t="shared" si="103"/>
        <v>297.29998779296875</v>
      </c>
      <c r="N435" s="40">
        <f t="shared" si="103"/>
        <v>31.5</v>
      </c>
      <c r="O435" s="40">
        <f t="shared" si="103"/>
        <v>144.69999694824219</v>
      </c>
      <c r="P435" s="40">
        <f t="shared" si="103"/>
        <v>16.799999237060547</v>
      </c>
    </row>
    <row r="436" spans="1:16" collapsed="1" x14ac:dyDescent="0.25">
      <c r="A436" s="7"/>
      <c r="B436" s="23" t="s">
        <v>346</v>
      </c>
      <c r="O436" s="9"/>
      <c r="P436" s="9"/>
    </row>
    <row r="437" spans="1:16" hidden="1" outlineLevel="1" x14ac:dyDescent="0.25">
      <c r="D437" s="5"/>
      <c r="O437" s="4"/>
    </row>
    <row r="438" spans="1:16" hidden="1" outlineLevel="1" x14ac:dyDescent="0.25">
      <c r="D438" s="6" t="s">
        <v>130</v>
      </c>
      <c r="O438" s="12">
        <v>28.700000762939453</v>
      </c>
      <c r="P438" s="10">
        <v>48</v>
      </c>
    </row>
    <row r="439" spans="1:16" hidden="1" outlineLevel="1" x14ac:dyDescent="0.25">
      <c r="D439" s="6" t="s">
        <v>48</v>
      </c>
      <c r="O439" s="12">
        <v>17</v>
      </c>
      <c r="P439" s="10">
        <v>20.799999237060547</v>
      </c>
    </row>
    <row r="440" spans="1:16" hidden="1" outlineLevel="1" x14ac:dyDescent="0.25">
      <c r="D440" s="6" t="s">
        <v>131</v>
      </c>
      <c r="O440" s="12">
        <v>3.2999999523162842</v>
      </c>
      <c r="P440" s="10">
        <v>8.5</v>
      </c>
    </row>
    <row r="441" spans="1:16" hidden="1" outlineLevel="1" x14ac:dyDescent="0.25">
      <c r="D441" s="6" t="s">
        <v>132</v>
      </c>
      <c r="O441" s="12">
        <v>14.100000381469727</v>
      </c>
      <c r="P441" s="10">
        <v>16.899999618530273</v>
      </c>
    </row>
    <row r="442" spans="1:16" hidden="1" outlineLevel="1" x14ac:dyDescent="0.25">
      <c r="D442" s="6" t="s">
        <v>133</v>
      </c>
      <c r="O442" s="12">
        <v>3.9000000953674316</v>
      </c>
      <c r="P442" s="10">
        <v>29.600000381469727</v>
      </c>
    </row>
    <row r="443" spans="1:16" hidden="1" outlineLevel="1" x14ac:dyDescent="0.25">
      <c r="D443" s="6" t="s">
        <v>134</v>
      </c>
      <c r="O443" s="13">
        <v>1.2999999523162842</v>
      </c>
      <c r="P443" s="11">
        <v>0.20000000298023224</v>
      </c>
    </row>
    <row r="444" spans="1:16" hidden="1" outlineLevel="1" x14ac:dyDescent="0.25">
      <c r="D444" s="6" t="s">
        <v>135</v>
      </c>
      <c r="O444" s="13">
        <v>2.2000000476837158</v>
      </c>
      <c r="P444" s="11">
        <v>2.2999999523162842</v>
      </c>
    </row>
    <row r="445" spans="1:16" hidden="1" outlineLevel="1" x14ac:dyDescent="0.25">
      <c r="D445" s="6" t="s">
        <v>136</v>
      </c>
      <c r="O445" s="13">
        <v>0.10000000149011612</v>
      </c>
      <c r="P445" s="11">
        <v>0.10000000149011612</v>
      </c>
    </row>
    <row r="446" spans="1:16" hidden="1" outlineLevel="1" x14ac:dyDescent="0.25">
      <c r="D446" s="6" t="s">
        <v>137</v>
      </c>
      <c r="O446" s="13">
        <v>1.1000000238418579</v>
      </c>
      <c r="P446" s="10">
        <v>3</v>
      </c>
    </row>
    <row r="447" spans="1:16" hidden="1" outlineLevel="1" x14ac:dyDescent="0.25">
      <c r="D447" s="6" t="s">
        <v>138</v>
      </c>
      <c r="O447" s="12">
        <v>5.0999999046325684</v>
      </c>
      <c r="P447" s="10">
        <v>5.3000001907348633</v>
      </c>
    </row>
    <row r="448" spans="1:16" hidden="1" outlineLevel="1" x14ac:dyDescent="0.25">
      <c r="D448" s="6" t="s">
        <v>139</v>
      </c>
      <c r="O448" s="12">
        <v>-4.6999998092651367</v>
      </c>
      <c r="P448" s="11">
        <v>0.89999997615814209</v>
      </c>
    </row>
    <row r="449" spans="4:16" hidden="1" outlineLevel="1" x14ac:dyDescent="0.25">
      <c r="D449" s="6" t="s">
        <v>140</v>
      </c>
      <c r="O449" s="12">
        <v>5.9000000953674316</v>
      </c>
      <c r="P449" s="10">
        <v>3.7999999523162842</v>
      </c>
    </row>
    <row r="450" spans="4:16" hidden="1" outlineLevel="1" x14ac:dyDescent="0.25">
      <c r="D450" s="6" t="s">
        <v>141</v>
      </c>
      <c r="O450" s="12">
        <v>-55.700000762939453</v>
      </c>
      <c r="P450" s="11">
        <v>-0.40000000596046448</v>
      </c>
    </row>
    <row r="451" spans="4:16" hidden="1" outlineLevel="1" x14ac:dyDescent="0.25">
      <c r="D451" s="6" t="s">
        <v>142</v>
      </c>
      <c r="O451" s="12">
        <v>6.0999999046325684</v>
      </c>
      <c r="P451" s="10">
        <v>-5.4000000953674316</v>
      </c>
    </row>
    <row r="452" spans="4:16" hidden="1" outlineLevel="1" x14ac:dyDescent="0.25">
      <c r="D452" s="6" t="s">
        <v>10</v>
      </c>
      <c r="O452" s="13">
        <v>2.4000000953674316</v>
      </c>
      <c r="P452" s="11">
        <v>2.2000000476837158</v>
      </c>
    </row>
    <row r="453" spans="4:16" hidden="1" outlineLevel="1" x14ac:dyDescent="0.25">
      <c r="D453" s="5"/>
      <c r="O453" s="4"/>
    </row>
    <row r="454" spans="4:16" hidden="1" outlineLevel="1" x14ac:dyDescent="0.25">
      <c r="D454" s="5" t="s">
        <v>143</v>
      </c>
      <c r="O454" s="12">
        <v>30.799999237060547</v>
      </c>
      <c r="P454" s="10">
        <v>135.80000305175781</v>
      </c>
    </row>
    <row r="455" spans="4:16" hidden="1" outlineLevel="1" x14ac:dyDescent="0.25">
      <c r="D455" s="6" t="s">
        <v>144</v>
      </c>
      <c r="O455" s="12">
        <v>-23.799999237060547</v>
      </c>
      <c r="P455" s="10">
        <v>-64.800003051757812</v>
      </c>
    </row>
    <row r="456" spans="4:16" hidden="1" outlineLevel="1" x14ac:dyDescent="0.25">
      <c r="D456" s="5"/>
      <c r="O456" s="4"/>
    </row>
    <row r="457" spans="4:16" hidden="1" outlineLevel="1" x14ac:dyDescent="0.25">
      <c r="D457" s="5" t="s">
        <v>145</v>
      </c>
      <c r="O457" s="12">
        <v>7</v>
      </c>
      <c r="P457" s="10">
        <v>71</v>
      </c>
    </row>
    <row r="458" spans="4:16" hidden="1" outlineLevel="1" x14ac:dyDescent="0.25">
      <c r="D458" s="5"/>
      <c r="O458" s="4"/>
    </row>
    <row r="459" spans="4:16" hidden="1" outlineLevel="1" x14ac:dyDescent="0.25">
      <c r="D459" s="6" t="s">
        <v>146</v>
      </c>
      <c r="O459" s="4"/>
    </row>
    <row r="460" spans="4:16" hidden="1" outlineLevel="1" x14ac:dyDescent="0.25">
      <c r="D460" s="14" t="s">
        <v>147</v>
      </c>
      <c r="O460" s="12">
        <v>22.600000381469727</v>
      </c>
      <c r="P460" s="10">
        <v>21.399999618530273</v>
      </c>
    </row>
    <row r="461" spans="4:16" hidden="1" outlineLevel="1" x14ac:dyDescent="0.25">
      <c r="D461" s="14" t="s">
        <v>148</v>
      </c>
      <c r="O461" s="12">
        <v>-15.600000381469727</v>
      </c>
      <c r="P461" s="10">
        <v>49.599998474121094</v>
      </c>
    </row>
    <row r="462" spans="4:16" hidden="1" outlineLevel="1" x14ac:dyDescent="0.25">
      <c r="D462" s="5"/>
      <c r="O462" s="4"/>
    </row>
    <row r="463" spans="4:16" hidden="1" outlineLevel="1" x14ac:dyDescent="0.25">
      <c r="D463" s="6" t="s">
        <v>37</v>
      </c>
      <c r="O463" s="12">
        <v>7</v>
      </c>
      <c r="P463" s="10">
        <v>71</v>
      </c>
    </row>
    <row r="464" spans="4:16" hidden="1" outlineLevel="1" x14ac:dyDescent="0.25"/>
    <row r="465" collapsed="1" x14ac:dyDescent="0.25"/>
    <row r="549" spans="3:16" x14ac:dyDescent="0.25">
      <c r="C549" s="4" t="s">
        <v>230</v>
      </c>
    </row>
    <row r="550" spans="3:16" x14ac:dyDescent="0.25">
      <c r="D550" s="4" t="s">
        <v>231</v>
      </c>
      <c r="G550" s="40">
        <f t="shared" ref="G550:P550" si="104">G193</f>
        <v>3.0249999999999999</v>
      </c>
      <c r="H550" s="40">
        <f t="shared" si="104"/>
        <v>13.888</v>
      </c>
      <c r="I550" s="40">
        <f t="shared" si="104"/>
        <v>85.300003051757813</v>
      </c>
      <c r="J550" s="40">
        <f t="shared" si="104"/>
        <v>226</v>
      </c>
      <c r="K550" s="40">
        <f t="shared" si="104"/>
        <v>598.9000244140625</v>
      </c>
      <c r="L550" s="40">
        <f t="shared" si="104"/>
        <v>1348.300048828125</v>
      </c>
      <c r="M550" s="40">
        <f t="shared" si="104"/>
        <v>1923.5</v>
      </c>
      <c r="N550" s="40">
        <f t="shared" si="104"/>
        <v>1693.300048828125</v>
      </c>
      <c r="O550" s="40">
        <f t="shared" si="104"/>
        <v>2901.89990234375</v>
      </c>
      <c r="P550" s="40">
        <f t="shared" si="104"/>
        <v>3146.60009765625</v>
      </c>
    </row>
    <row r="551" spans="3:16" x14ac:dyDescent="0.25">
      <c r="D551" s="4" t="s">
        <v>232</v>
      </c>
      <c r="G551" s="40">
        <f t="shared" ref="G551:P551" si="105">G99+G100+G114+G115+G116</f>
        <v>4.0670000000000011</v>
      </c>
      <c r="H551" s="40">
        <f t="shared" si="105"/>
        <v>11.415810779727096</v>
      </c>
      <c r="I551" s="40">
        <f t="shared" si="105"/>
        <v>63.021588505570513</v>
      </c>
      <c r="J551" s="40">
        <f t="shared" si="105"/>
        <v>176.5537091978089</v>
      </c>
      <c r="K551" s="40">
        <f t="shared" si="105"/>
        <v>479.7406455164338</v>
      </c>
      <c r="L551" s="40">
        <f t="shared" si="105"/>
        <v>1143.0702102562514</v>
      </c>
      <c r="M551" s="40">
        <f t="shared" si="105"/>
        <v>1694.4867444017555</v>
      </c>
      <c r="N551" s="40">
        <f t="shared" si="105"/>
        <v>1447.7571415578741</v>
      </c>
      <c r="O551" s="40">
        <f t="shared" si="105"/>
        <v>2558.3883412420714</v>
      </c>
      <c r="P551" s="40">
        <f t="shared" si="105"/>
        <v>3061.1856987999122</v>
      </c>
    </row>
    <row r="552" spans="3:16" x14ac:dyDescent="0.25">
      <c r="D552" s="4" t="s">
        <v>230</v>
      </c>
      <c r="G552" s="40">
        <f>G550-G551</f>
        <v>-1.0420000000000011</v>
      </c>
      <c r="H552" s="40">
        <f t="shared" ref="H552:P552" si="106">H550-H551</f>
        <v>2.4721892202729041</v>
      </c>
      <c r="I552" s="40">
        <f t="shared" si="106"/>
        <v>22.2784145461873</v>
      </c>
      <c r="J552" s="40">
        <f t="shared" si="106"/>
        <v>49.446290802191101</v>
      </c>
      <c r="K552" s="40">
        <f t="shared" si="106"/>
        <v>119.1593788976287</v>
      </c>
      <c r="L552" s="40">
        <f t="shared" si="106"/>
        <v>205.22983857187364</v>
      </c>
      <c r="M552" s="40">
        <f t="shared" si="106"/>
        <v>229.01325559824454</v>
      </c>
      <c r="N552" s="40">
        <f t="shared" si="106"/>
        <v>245.54290727025091</v>
      </c>
      <c r="O552" s="40">
        <f t="shared" si="106"/>
        <v>343.51156110167858</v>
      </c>
      <c r="P552" s="40">
        <f t="shared" si="106"/>
        <v>85.414398856337812</v>
      </c>
    </row>
    <row r="553" spans="3:16" x14ac:dyDescent="0.25">
      <c r="D553" s="4" t="s">
        <v>233</v>
      </c>
      <c r="G553" s="40">
        <f t="shared" ref="G553:P553" si="107">G96+G97</f>
        <v>0</v>
      </c>
      <c r="H553" s="40">
        <f t="shared" si="107"/>
        <v>1.7201892202729046</v>
      </c>
      <c r="I553" s="40">
        <f t="shared" si="107"/>
        <v>2.1784132110432566</v>
      </c>
      <c r="J553" s="40">
        <f t="shared" si="107"/>
        <v>5.4462894312842618</v>
      </c>
      <c r="K553" s="40">
        <f t="shared" si="107"/>
        <v>14.459345709762458</v>
      </c>
      <c r="L553" s="40">
        <f t="shared" si="107"/>
        <v>21.229790888157861</v>
      </c>
      <c r="M553" s="40">
        <f t="shared" si="107"/>
        <v>46.513298513588779</v>
      </c>
      <c r="N553" s="40">
        <f t="shared" si="107"/>
        <v>71.542830976305623</v>
      </c>
      <c r="O553" s="40">
        <f t="shared" si="107"/>
        <v>91.711561864617991</v>
      </c>
      <c r="P553" s="40">
        <f t="shared" si="107"/>
        <v>148.81426305311504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5:V121"/>
  <sheetViews>
    <sheetView workbookViewId="0"/>
  </sheetViews>
  <sheetFormatPr defaultRowHeight="15" x14ac:dyDescent="0.25"/>
  <cols>
    <col min="1" max="1" width="15.42578125" customWidth="1"/>
    <col min="8" max="9" width="11.140625" bestFit="1" customWidth="1"/>
    <col min="12" max="12" width="17.5703125" customWidth="1"/>
    <col min="13" max="17" width="9.28515625" bestFit="1" customWidth="1"/>
    <col min="18" max="22" width="9.5703125" bestFit="1" customWidth="1"/>
  </cols>
  <sheetData>
    <row r="5" spans="1:1" x14ac:dyDescent="0.25">
      <c r="A5" t="s">
        <v>347</v>
      </c>
    </row>
    <row r="30" spans="1:22" x14ac:dyDescent="0.25">
      <c r="B30">
        <v>2003</v>
      </c>
      <c r="C30">
        <v>2004</v>
      </c>
      <c r="D30">
        <v>2005</v>
      </c>
      <c r="E30">
        <v>2006</v>
      </c>
      <c r="F30">
        <v>2007</v>
      </c>
      <c r="G30">
        <v>2008</v>
      </c>
      <c r="H30">
        <v>2009</v>
      </c>
      <c r="I30">
        <v>2010</v>
      </c>
      <c r="J30">
        <v>2011</v>
      </c>
      <c r="K30">
        <v>2012</v>
      </c>
      <c r="M30">
        <v>2003</v>
      </c>
      <c r="N30">
        <v>2004</v>
      </c>
      <c r="O30">
        <v>2005</v>
      </c>
      <c r="P30">
        <v>2006</v>
      </c>
      <c r="Q30">
        <v>2007</v>
      </c>
      <c r="R30">
        <v>2008</v>
      </c>
      <c r="S30">
        <v>2009</v>
      </c>
      <c r="T30">
        <v>2010</v>
      </c>
      <c r="U30">
        <v>2011</v>
      </c>
      <c r="V30">
        <v>2012</v>
      </c>
    </row>
    <row r="31" spans="1:22" x14ac:dyDescent="0.25">
      <c r="A31" t="s">
        <v>5</v>
      </c>
      <c r="B31" s="1">
        <v>6</v>
      </c>
      <c r="C31" s="1">
        <v>30</v>
      </c>
      <c r="D31" s="1">
        <v>68</v>
      </c>
      <c r="E31" s="1">
        <v>160</v>
      </c>
      <c r="F31" s="1">
        <v>364</v>
      </c>
      <c r="G31" s="1">
        <v>496</v>
      </c>
      <c r="H31" s="1">
        <v>704</v>
      </c>
      <c r="I31" s="1">
        <v>1572</v>
      </c>
      <c r="J31" s="1">
        <v>2096</v>
      </c>
      <c r="K31" s="1">
        <v>2100</v>
      </c>
      <c r="L31" t="s">
        <v>3</v>
      </c>
      <c r="M31" s="3">
        <v>30</v>
      </c>
      <c r="N31" s="3">
        <v>60</v>
      </c>
      <c r="O31" s="3">
        <v>150</v>
      </c>
      <c r="P31" s="3">
        <v>270</v>
      </c>
      <c r="Q31" s="3">
        <v>540</v>
      </c>
      <c r="R31" s="3">
        <v>1000</v>
      </c>
      <c r="S31" s="3">
        <v>1100</v>
      </c>
      <c r="T31" s="3">
        <v>1800</v>
      </c>
      <c r="U31" s="3">
        <v>2400</v>
      </c>
      <c r="V31" s="3">
        <v>2400</v>
      </c>
    </row>
    <row r="32" spans="1:22" x14ac:dyDescent="0.25">
      <c r="B32" s="1"/>
      <c r="C32" s="1"/>
      <c r="D32" s="1"/>
      <c r="E32" s="1"/>
      <c r="F32" s="1"/>
      <c r="G32" s="1"/>
      <c r="H32" s="1"/>
      <c r="I32" s="1"/>
      <c r="J32" s="1"/>
      <c r="K32" s="1">
        <v>2500</v>
      </c>
      <c r="L32" t="s">
        <v>4</v>
      </c>
      <c r="M32" s="3"/>
      <c r="N32" s="3"/>
      <c r="O32" s="3"/>
      <c r="P32" s="3"/>
      <c r="Q32" s="3"/>
      <c r="R32" s="3"/>
      <c r="S32" s="3"/>
      <c r="T32" s="3">
        <v>500</v>
      </c>
      <c r="U32" s="3">
        <v>1600</v>
      </c>
      <c r="V32" s="3">
        <v>1600</v>
      </c>
    </row>
    <row r="34" spans="2:9" x14ac:dyDescent="0.25">
      <c r="H34" t="s">
        <v>1</v>
      </c>
      <c r="I34" t="s">
        <v>2</v>
      </c>
    </row>
    <row r="35" spans="2:9" x14ac:dyDescent="0.25">
      <c r="B35" t="s">
        <v>0</v>
      </c>
      <c r="H35" s="1">
        <v>120000000</v>
      </c>
      <c r="I35" s="1">
        <v>150000000</v>
      </c>
    </row>
    <row r="37" spans="2:9" x14ac:dyDescent="0.25">
      <c r="B37" t="s">
        <v>7</v>
      </c>
      <c r="H37" s="2">
        <f>I37</f>
        <v>2400</v>
      </c>
      <c r="I37" s="2">
        <v>2400</v>
      </c>
    </row>
    <row r="39" spans="2:9" x14ac:dyDescent="0.25">
      <c r="B39" t="s">
        <v>6</v>
      </c>
      <c r="H39" s="2">
        <f>H35/H37</f>
        <v>50000</v>
      </c>
      <c r="I39" s="2">
        <f>I35/I37</f>
        <v>62500</v>
      </c>
    </row>
    <row r="41" spans="2:9" x14ac:dyDescent="0.25">
      <c r="B41" t="s">
        <v>203</v>
      </c>
      <c r="H41">
        <f>H39/1000000</f>
        <v>0.05</v>
      </c>
      <c r="I41">
        <f>I39/1000000</f>
        <v>6.25E-2</v>
      </c>
    </row>
    <row r="101" spans="3:11" x14ac:dyDescent="0.25">
      <c r="E101">
        <v>2006</v>
      </c>
      <c r="F101">
        <f t="shared" ref="F101:K101" si="0">E101+1</f>
        <v>2007</v>
      </c>
      <c r="G101">
        <f t="shared" si="0"/>
        <v>2008</v>
      </c>
      <c r="H101">
        <f t="shared" si="0"/>
        <v>2009</v>
      </c>
      <c r="I101">
        <f t="shared" si="0"/>
        <v>2010</v>
      </c>
      <c r="J101">
        <f t="shared" si="0"/>
        <v>2011</v>
      </c>
      <c r="K101">
        <f t="shared" si="0"/>
        <v>2012</v>
      </c>
    </row>
    <row r="102" spans="3:11" x14ac:dyDescent="0.25">
      <c r="C102" t="s">
        <v>200</v>
      </c>
      <c r="E102">
        <v>1.7</v>
      </c>
      <c r="F102">
        <v>3.1</v>
      </c>
      <c r="G102">
        <v>6</v>
      </c>
      <c r="H102">
        <v>8.1</v>
      </c>
      <c r="I102">
        <v>18</v>
      </c>
      <c r="J102">
        <v>29</v>
      </c>
      <c r="K102">
        <v>39</v>
      </c>
    </row>
    <row r="103" spans="3:11" x14ac:dyDescent="0.25">
      <c r="C103" t="s">
        <v>244</v>
      </c>
      <c r="E103">
        <v>2.9</v>
      </c>
      <c r="F103">
        <v>5.4</v>
      </c>
      <c r="G103">
        <v>9.6999999999999993</v>
      </c>
      <c r="H103">
        <v>13.6</v>
      </c>
      <c r="I103">
        <v>26.1</v>
      </c>
      <c r="J103">
        <v>36.299999999999997</v>
      </c>
    </row>
    <row r="104" spans="3:11" x14ac:dyDescent="0.25">
      <c r="C104" t="s">
        <v>246</v>
      </c>
      <c r="E104">
        <f t="shared" ref="E104:J104" si="1">E103-E102</f>
        <v>1.2</v>
      </c>
      <c r="F104">
        <f t="shared" si="1"/>
        <v>2.3000000000000003</v>
      </c>
      <c r="G104">
        <f t="shared" si="1"/>
        <v>3.6999999999999993</v>
      </c>
      <c r="H104">
        <f t="shared" si="1"/>
        <v>5.5</v>
      </c>
      <c r="I104">
        <f t="shared" si="1"/>
        <v>8.1000000000000014</v>
      </c>
      <c r="J104">
        <f t="shared" si="1"/>
        <v>7.2999999999999972</v>
      </c>
    </row>
    <row r="105" spans="3:11" x14ac:dyDescent="0.25">
      <c r="C105" t="s">
        <v>245</v>
      </c>
      <c r="E105" s="52">
        <f t="shared" ref="E105:J105" si="2">E103/E102-1</f>
        <v>0.70588235294117641</v>
      </c>
      <c r="F105" s="52">
        <f t="shared" si="2"/>
        <v>0.74193548387096775</v>
      </c>
      <c r="G105" s="52">
        <f t="shared" si="2"/>
        <v>0.61666666666666647</v>
      </c>
      <c r="H105" s="52">
        <f t="shared" si="2"/>
        <v>0.67901234567901247</v>
      </c>
      <c r="I105" s="52">
        <f t="shared" si="2"/>
        <v>0.45000000000000018</v>
      </c>
      <c r="J105" s="52">
        <f t="shared" si="2"/>
        <v>0.25172413793103443</v>
      </c>
    </row>
    <row r="106" spans="3:11" x14ac:dyDescent="0.25">
      <c r="C106" t="s">
        <v>200</v>
      </c>
      <c r="E106">
        <f t="shared" ref="E106:K106" si="3">E102*1000</f>
        <v>1700</v>
      </c>
      <c r="F106">
        <f t="shared" si="3"/>
        <v>3100</v>
      </c>
      <c r="G106">
        <f t="shared" si="3"/>
        <v>6000</v>
      </c>
      <c r="H106">
        <f t="shared" si="3"/>
        <v>8100</v>
      </c>
      <c r="I106">
        <f t="shared" si="3"/>
        <v>18000</v>
      </c>
      <c r="J106">
        <f t="shared" si="3"/>
        <v>29000</v>
      </c>
      <c r="K106">
        <f t="shared" si="3"/>
        <v>39000</v>
      </c>
    </row>
    <row r="118" spans="10:12" x14ac:dyDescent="0.25">
      <c r="J118">
        <v>2010</v>
      </c>
      <c r="K118" s="1">
        <v>13807</v>
      </c>
      <c r="L118">
        <f>K118/K119-1</f>
        <v>0.86530667387192661</v>
      </c>
    </row>
    <row r="119" spans="10:12" x14ac:dyDescent="0.25">
      <c r="J119">
        <f>J118-1</f>
        <v>2009</v>
      </c>
      <c r="K119">
        <v>7402</v>
      </c>
      <c r="L119">
        <f>K119/K120-1</f>
        <v>0.25415113520840382</v>
      </c>
    </row>
    <row r="120" spans="10:12" x14ac:dyDescent="0.25">
      <c r="J120">
        <f>J119-1</f>
        <v>2008</v>
      </c>
      <c r="K120">
        <v>5902</v>
      </c>
      <c r="L120">
        <f>K120/K121-1</f>
        <v>1.5029686174724342</v>
      </c>
    </row>
    <row r="121" spans="10:12" x14ac:dyDescent="0.25">
      <c r="J121">
        <f>J120-1</f>
        <v>2007</v>
      </c>
      <c r="K121">
        <v>2358</v>
      </c>
    </row>
  </sheetData>
  <pageMargins left="0.7" right="0.7" top="0.75" bottom="0.75" header="0.3" footer="0.3"/>
  <pageSetup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335"/>
  <sheetViews>
    <sheetView workbookViewId="0"/>
  </sheetViews>
  <sheetFormatPr defaultRowHeight="15" x14ac:dyDescent="0.25"/>
  <cols>
    <col min="1" max="1" width="13.140625" customWidth="1"/>
    <col min="6" max="6" width="10.140625" bestFit="1" customWidth="1"/>
    <col min="257" max="257" width="13.140625" customWidth="1"/>
    <col min="262" max="262" width="10.140625" bestFit="1" customWidth="1"/>
    <col min="513" max="513" width="13.140625" customWidth="1"/>
    <col min="518" max="518" width="10.140625" bestFit="1" customWidth="1"/>
    <col min="769" max="769" width="13.140625" customWidth="1"/>
    <col min="774" max="774" width="10.140625" bestFit="1" customWidth="1"/>
    <col min="1025" max="1025" width="13.140625" customWidth="1"/>
    <col min="1030" max="1030" width="10.140625" bestFit="1" customWidth="1"/>
    <col min="1281" max="1281" width="13.140625" customWidth="1"/>
    <col min="1286" max="1286" width="10.140625" bestFit="1" customWidth="1"/>
    <col min="1537" max="1537" width="13.140625" customWidth="1"/>
    <col min="1542" max="1542" width="10.140625" bestFit="1" customWidth="1"/>
    <col min="1793" max="1793" width="13.140625" customWidth="1"/>
    <col min="1798" max="1798" width="10.140625" bestFit="1" customWidth="1"/>
    <col min="2049" max="2049" width="13.140625" customWidth="1"/>
    <col min="2054" max="2054" width="10.140625" bestFit="1" customWidth="1"/>
    <col min="2305" max="2305" width="13.140625" customWidth="1"/>
    <col min="2310" max="2310" width="10.140625" bestFit="1" customWidth="1"/>
    <col min="2561" max="2561" width="13.140625" customWidth="1"/>
    <col min="2566" max="2566" width="10.140625" bestFit="1" customWidth="1"/>
    <col min="2817" max="2817" width="13.140625" customWidth="1"/>
    <col min="2822" max="2822" width="10.140625" bestFit="1" customWidth="1"/>
    <col min="3073" max="3073" width="13.140625" customWidth="1"/>
    <col min="3078" max="3078" width="10.140625" bestFit="1" customWidth="1"/>
    <col min="3329" max="3329" width="13.140625" customWidth="1"/>
    <col min="3334" max="3334" width="10.140625" bestFit="1" customWidth="1"/>
    <col min="3585" max="3585" width="13.140625" customWidth="1"/>
    <col min="3590" max="3590" width="10.140625" bestFit="1" customWidth="1"/>
    <col min="3841" max="3841" width="13.140625" customWidth="1"/>
    <col min="3846" max="3846" width="10.140625" bestFit="1" customWidth="1"/>
    <col min="4097" max="4097" width="13.140625" customWidth="1"/>
    <col min="4102" max="4102" width="10.140625" bestFit="1" customWidth="1"/>
    <col min="4353" max="4353" width="13.140625" customWidth="1"/>
    <col min="4358" max="4358" width="10.140625" bestFit="1" customWidth="1"/>
    <col min="4609" max="4609" width="13.140625" customWidth="1"/>
    <col min="4614" max="4614" width="10.140625" bestFit="1" customWidth="1"/>
    <col min="4865" max="4865" width="13.140625" customWidth="1"/>
    <col min="4870" max="4870" width="10.140625" bestFit="1" customWidth="1"/>
    <col min="5121" max="5121" width="13.140625" customWidth="1"/>
    <col min="5126" max="5126" width="10.140625" bestFit="1" customWidth="1"/>
    <col min="5377" max="5377" width="13.140625" customWidth="1"/>
    <col min="5382" max="5382" width="10.140625" bestFit="1" customWidth="1"/>
    <col min="5633" max="5633" width="13.140625" customWidth="1"/>
    <col min="5638" max="5638" width="10.140625" bestFit="1" customWidth="1"/>
    <col min="5889" max="5889" width="13.140625" customWidth="1"/>
    <col min="5894" max="5894" width="10.140625" bestFit="1" customWidth="1"/>
    <col min="6145" max="6145" width="13.140625" customWidth="1"/>
    <col min="6150" max="6150" width="10.140625" bestFit="1" customWidth="1"/>
    <col min="6401" max="6401" width="13.140625" customWidth="1"/>
    <col min="6406" max="6406" width="10.140625" bestFit="1" customWidth="1"/>
    <col min="6657" max="6657" width="13.140625" customWidth="1"/>
    <col min="6662" max="6662" width="10.140625" bestFit="1" customWidth="1"/>
    <col min="6913" max="6913" width="13.140625" customWidth="1"/>
    <col min="6918" max="6918" width="10.140625" bestFit="1" customWidth="1"/>
    <col min="7169" max="7169" width="13.140625" customWidth="1"/>
    <col min="7174" max="7174" width="10.140625" bestFit="1" customWidth="1"/>
    <col min="7425" max="7425" width="13.140625" customWidth="1"/>
    <col min="7430" max="7430" width="10.140625" bestFit="1" customWidth="1"/>
    <col min="7681" max="7681" width="13.140625" customWidth="1"/>
    <col min="7686" max="7686" width="10.140625" bestFit="1" customWidth="1"/>
    <col min="7937" max="7937" width="13.140625" customWidth="1"/>
    <col min="7942" max="7942" width="10.140625" bestFit="1" customWidth="1"/>
    <col min="8193" max="8193" width="13.140625" customWidth="1"/>
    <col min="8198" max="8198" width="10.140625" bestFit="1" customWidth="1"/>
    <col min="8449" max="8449" width="13.140625" customWidth="1"/>
    <col min="8454" max="8454" width="10.140625" bestFit="1" customWidth="1"/>
    <col min="8705" max="8705" width="13.140625" customWidth="1"/>
    <col min="8710" max="8710" width="10.140625" bestFit="1" customWidth="1"/>
    <col min="8961" max="8961" width="13.140625" customWidth="1"/>
    <col min="8966" max="8966" width="10.140625" bestFit="1" customWidth="1"/>
    <col min="9217" max="9217" width="13.140625" customWidth="1"/>
    <col min="9222" max="9222" width="10.140625" bestFit="1" customWidth="1"/>
    <col min="9473" max="9473" width="13.140625" customWidth="1"/>
    <col min="9478" max="9478" width="10.140625" bestFit="1" customWidth="1"/>
    <col min="9729" max="9729" width="13.140625" customWidth="1"/>
    <col min="9734" max="9734" width="10.140625" bestFit="1" customWidth="1"/>
    <col min="9985" max="9985" width="13.140625" customWidth="1"/>
    <col min="9990" max="9990" width="10.140625" bestFit="1" customWidth="1"/>
    <col min="10241" max="10241" width="13.140625" customWidth="1"/>
    <col min="10246" max="10246" width="10.140625" bestFit="1" customWidth="1"/>
    <col min="10497" max="10497" width="13.140625" customWidth="1"/>
    <col min="10502" max="10502" width="10.140625" bestFit="1" customWidth="1"/>
    <col min="10753" max="10753" width="13.140625" customWidth="1"/>
    <col min="10758" max="10758" width="10.140625" bestFit="1" customWidth="1"/>
    <col min="11009" max="11009" width="13.140625" customWidth="1"/>
    <col min="11014" max="11014" width="10.140625" bestFit="1" customWidth="1"/>
    <col min="11265" max="11265" width="13.140625" customWidth="1"/>
    <col min="11270" max="11270" width="10.140625" bestFit="1" customWidth="1"/>
    <col min="11521" max="11521" width="13.140625" customWidth="1"/>
    <col min="11526" max="11526" width="10.140625" bestFit="1" customWidth="1"/>
    <col min="11777" max="11777" width="13.140625" customWidth="1"/>
    <col min="11782" max="11782" width="10.140625" bestFit="1" customWidth="1"/>
    <col min="12033" max="12033" width="13.140625" customWidth="1"/>
    <col min="12038" max="12038" width="10.140625" bestFit="1" customWidth="1"/>
    <col min="12289" max="12289" width="13.140625" customWidth="1"/>
    <col min="12294" max="12294" width="10.140625" bestFit="1" customWidth="1"/>
    <col min="12545" max="12545" width="13.140625" customWidth="1"/>
    <col min="12550" max="12550" width="10.140625" bestFit="1" customWidth="1"/>
    <col min="12801" max="12801" width="13.140625" customWidth="1"/>
    <col min="12806" max="12806" width="10.140625" bestFit="1" customWidth="1"/>
    <col min="13057" max="13057" width="13.140625" customWidth="1"/>
    <col min="13062" max="13062" width="10.140625" bestFit="1" customWidth="1"/>
    <col min="13313" max="13313" width="13.140625" customWidth="1"/>
    <col min="13318" max="13318" width="10.140625" bestFit="1" customWidth="1"/>
    <col min="13569" max="13569" width="13.140625" customWidth="1"/>
    <col min="13574" max="13574" width="10.140625" bestFit="1" customWidth="1"/>
    <col min="13825" max="13825" width="13.140625" customWidth="1"/>
    <col min="13830" max="13830" width="10.140625" bestFit="1" customWidth="1"/>
    <col min="14081" max="14081" width="13.140625" customWidth="1"/>
    <col min="14086" max="14086" width="10.140625" bestFit="1" customWidth="1"/>
    <col min="14337" max="14337" width="13.140625" customWidth="1"/>
    <col min="14342" max="14342" width="10.140625" bestFit="1" customWidth="1"/>
    <col min="14593" max="14593" width="13.140625" customWidth="1"/>
    <col min="14598" max="14598" width="10.140625" bestFit="1" customWidth="1"/>
    <col min="14849" max="14849" width="13.140625" customWidth="1"/>
    <col min="14854" max="14854" width="10.140625" bestFit="1" customWidth="1"/>
    <col min="15105" max="15105" width="13.140625" customWidth="1"/>
    <col min="15110" max="15110" width="10.140625" bestFit="1" customWidth="1"/>
    <col min="15361" max="15361" width="13.140625" customWidth="1"/>
    <col min="15366" max="15366" width="10.140625" bestFit="1" customWidth="1"/>
    <col min="15617" max="15617" width="13.140625" customWidth="1"/>
    <col min="15622" max="15622" width="10.140625" bestFit="1" customWidth="1"/>
    <col min="15873" max="15873" width="13.140625" customWidth="1"/>
    <col min="15878" max="15878" width="10.140625" bestFit="1" customWidth="1"/>
    <col min="16129" max="16129" width="13.140625" customWidth="1"/>
    <col min="16134" max="16134" width="10.140625" bestFit="1" customWidth="1"/>
  </cols>
  <sheetData>
    <row r="1" spans="1:7" x14ac:dyDescent="0.25">
      <c r="A1" s="63" t="s">
        <v>348</v>
      </c>
      <c r="B1" s="64" t="s">
        <v>349</v>
      </c>
      <c r="C1" s="64" t="s">
        <v>350</v>
      </c>
      <c r="D1" s="64" t="s">
        <v>2</v>
      </c>
      <c r="E1" s="64" t="s">
        <v>351</v>
      </c>
      <c r="F1" s="65" t="s">
        <v>352</v>
      </c>
      <c r="G1" s="64" t="s">
        <v>353</v>
      </c>
    </row>
    <row r="2" spans="1:7" x14ac:dyDescent="0.25">
      <c r="A2" s="63">
        <v>38700</v>
      </c>
      <c r="B2" s="64">
        <v>20.350000000000001</v>
      </c>
      <c r="C2" s="64">
        <v>21.3</v>
      </c>
      <c r="D2" s="64">
        <v>19</v>
      </c>
      <c r="E2" s="64">
        <v>20.95</v>
      </c>
      <c r="F2" s="65">
        <v>8020900</v>
      </c>
      <c r="G2" s="64">
        <v>20.95</v>
      </c>
    </row>
    <row r="3" spans="1:7" x14ac:dyDescent="0.25">
      <c r="A3" s="63">
        <v>38705</v>
      </c>
      <c r="B3" s="64">
        <v>21.9</v>
      </c>
      <c r="C3" s="64">
        <v>23.45</v>
      </c>
      <c r="D3" s="64">
        <v>20.83</v>
      </c>
      <c r="E3" s="64">
        <v>22.08</v>
      </c>
      <c r="F3" s="65">
        <v>1211500</v>
      </c>
      <c r="G3" s="64">
        <v>22.08</v>
      </c>
    </row>
    <row r="4" spans="1:7" x14ac:dyDescent="0.25">
      <c r="A4" s="63">
        <v>38713</v>
      </c>
      <c r="B4" s="64">
        <v>22.25</v>
      </c>
      <c r="C4" s="64">
        <v>28.3</v>
      </c>
      <c r="D4" s="64">
        <v>22.25</v>
      </c>
      <c r="E4" s="64">
        <v>27.25</v>
      </c>
      <c r="F4" s="65">
        <v>1547000</v>
      </c>
      <c r="G4" s="64">
        <v>27.25</v>
      </c>
    </row>
    <row r="5" spans="1:7" x14ac:dyDescent="0.25">
      <c r="A5" s="63">
        <v>38720</v>
      </c>
      <c r="B5" s="64">
        <v>27.3</v>
      </c>
      <c r="C5" s="64">
        <v>28.2</v>
      </c>
      <c r="D5" s="64">
        <v>25.5</v>
      </c>
      <c r="E5" s="64">
        <v>26.68</v>
      </c>
      <c r="F5" s="65">
        <v>1082400</v>
      </c>
      <c r="G5" s="64">
        <v>26.68</v>
      </c>
    </row>
    <row r="6" spans="1:7" x14ac:dyDescent="0.25">
      <c r="A6" s="63">
        <v>38726</v>
      </c>
      <c r="B6" s="64">
        <v>26.7</v>
      </c>
      <c r="C6" s="64">
        <v>36.47</v>
      </c>
      <c r="D6" s="64">
        <v>26.68</v>
      </c>
      <c r="E6" s="64">
        <v>35.21</v>
      </c>
      <c r="F6" s="65">
        <v>2240100</v>
      </c>
      <c r="G6" s="64">
        <v>35.21</v>
      </c>
    </row>
    <row r="7" spans="1:7" x14ac:dyDescent="0.25">
      <c r="A7" s="63">
        <v>38734</v>
      </c>
      <c r="B7" s="64">
        <v>35.65</v>
      </c>
      <c r="C7" s="64">
        <v>40.69</v>
      </c>
      <c r="D7" s="64">
        <v>34.479999999999997</v>
      </c>
      <c r="E7" s="64">
        <v>40.130000000000003</v>
      </c>
      <c r="F7" s="65">
        <v>1934300</v>
      </c>
      <c r="G7" s="64">
        <v>40.130000000000003</v>
      </c>
    </row>
    <row r="8" spans="1:7" x14ac:dyDescent="0.25">
      <c r="A8" s="63">
        <v>38740</v>
      </c>
      <c r="B8" s="64">
        <v>40.4</v>
      </c>
      <c r="C8" s="64">
        <v>45.95</v>
      </c>
      <c r="D8" s="64">
        <v>35.700000000000003</v>
      </c>
      <c r="E8" s="64">
        <v>37.299999999999997</v>
      </c>
      <c r="F8" s="65">
        <v>2797400</v>
      </c>
      <c r="G8" s="64">
        <v>37.299999999999997</v>
      </c>
    </row>
    <row r="9" spans="1:7" x14ac:dyDescent="0.25">
      <c r="A9" s="63">
        <v>38747</v>
      </c>
      <c r="B9" s="64">
        <v>37.950000000000003</v>
      </c>
      <c r="C9" s="64">
        <v>44.25</v>
      </c>
      <c r="D9" s="64">
        <v>36.770000000000003</v>
      </c>
      <c r="E9" s="64">
        <v>41.35</v>
      </c>
      <c r="F9" s="65">
        <v>1782700</v>
      </c>
      <c r="G9" s="64">
        <v>41.35</v>
      </c>
    </row>
    <row r="10" spans="1:7" x14ac:dyDescent="0.25">
      <c r="A10" s="63">
        <v>38754</v>
      </c>
      <c r="B10" s="64">
        <v>42</v>
      </c>
      <c r="C10" s="64">
        <v>42.8</v>
      </c>
      <c r="D10" s="64">
        <v>36.6</v>
      </c>
      <c r="E10" s="64">
        <v>37.479999999999997</v>
      </c>
      <c r="F10" s="65">
        <v>1258300</v>
      </c>
      <c r="G10" s="64">
        <v>37.479999999999997</v>
      </c>
    </row>
    <row r="11" spans="1:7" x14ac:dyDescent="0.25">
      <c r="A11" s="63">
        <v>38761</v>
      </c>
      <c r="B11" s="64">
        <v>37.5</v>
      </c>
      <c r="C11" s="64">
        <v>39.35</v>
      </c>
      <c r="D11" s="64">
        <v>30.2</v>
      </c>
      <c r="E11" s="64">
        <v>37.700000000000003</v>
      </c>
      <c r="F11" s="65">
        <v>2739400</v>
      </c>
      <c r="G11" s="64">
        <v>37.700000000000003</v>
      </c>
    </row>
    <row r="12" spans="1:7" x14ac:dyDescent="0.25">
      <c r="A12" s="63">
        <v>38769</v>
      </c>
      <c r="B12" s="64">
        <v>39.15</v>
      </c>
      <c r="C12" s="64">
        <v>39.700000000000003</v>
      </c>
      <c r="D12" s="64">
        <v>35.9</v>
      </c>
      <c r="E12" s="64">
        <v>36.6</v>
      </c>
      <c r="F12" s="65">
        <v>1015400</v>
      </c>
      <c r="G12" s="64">
        <v>36.6</v>
      </c>
    </row>
    <row r="13" spans="1:7" x14ac:dyDescent="0.25">
      <c r="A13" s="63">
        <v>38775</v>
      </c>
      <c r="B13" s="64">
        <v>36.85</v>
      </c>
      <c r="C13" s="64">
        <v>39</v>
      </c>
      <c r="D13" s="64">
        <v>36.799999999999997</v>
      </c>
      <c r="E13" s="64">
        <v>37.409999999999997</v>
      </c>
      <c r="F13" s="65">
        <v>546500</v>
      </c>
      <c r="G13" s="64">
        <v>37.409999999999997</v>
      </c>
    </row>
    <row r="14" spans="1:7" x14ac:dyDescent="0.25">
      <c r="A14" s="63">
        <v>38782</v>
      </c>
      <c r="B14" s="64">
        <v>37.51</v>
      </c>
      <c r="C14" s="64">
        <v>37.57</v>
      </c>
      <c r="D14" s="64">
        <v>32.9</v>
      </c>
      <c r="E14" s="64">
        <v>33.9</v>
      </c>
      <c r="F14" s="65">
        <v>695600</v>
      </c>
      <c r="G14" s="64">
        <v>33.9</v>
      </c>
    </row>
    <row r="15" spans="1:7" x14ac:dyDescent="0.25">
      <c r="A15" s="63">
        <v>38789</v>
      </c>
      <c r="B15" s="64">
        <v>33.72</v>
      </c>
      <c r="C15" s="64">
        <v>36.9</v>
      </c>
      <c r="D15" s="64">
        <v>33.61</v>
      </c>
      <c r="E15" s="64">
        <v>35.06</v>
      </c>
      <c r="F15" s="65">
        <v>439200</v>
      </c>
      <c r="G15" s="64">
        <v>35.06</v>
      </c>
    </row>
    <row r="16" spans="1:7" x14ac:dyDescent="0.25">
      <c r="A16" s="63">
        <v>38796</v>
      </c>
      <c r="B16" s="64">
        <v>35.049999999999997</v>
      </c>
      <c r="C16" s="64">
        <v>35.340000000000003</v>
      </c>
      <c r="D16" s="64">
        <v>31.51</v>
      </c>
      <c r="E16" s="64">
        <v>34.21</v>
      </c>
      <c r="F16" s="65">
        <v>879000</v>
      </c>
      <c r="G16" s="64">
        <v>34.21</v>
      </c>
    </row>
    <row r="17" spans="1:7" x14ac:dyDescent="0.25">
      <c r="A17" s="63">
        <v>38803</v>
      </c>
      <c r="B17" s="64">
        <v>34.43</v>
      </c>
      <c r="C17" s="64">
        <v>37.89</v>
      </c>
      <c r="D17" s="64">
        <v>34.22</v>
      </c>
      <c r="E17" s="64">
        <v>36.99</v>
      </c>
      <c r="F17" s="65">
        <v>603300</v>
      </c>
      <c r="G17" s="64">
        <v>36.99</v>
      </c>
    </row>
    <row r="18" spans="1:7" x14ac:dyDescent="0.25">
      <c r="A18" s="63">
        <v>38810</v>
      </c>
      <c r="B18" s="64">
        <v>37</v>
      </c>
      <c r="C18" s="64">
        <v>37</v>
      </c>
      <c r="D18" s="64">
        <v>32.35</v>
      </c>
      <c r="E18" s="64">
        <v>33.4</v>
      </c>
      <c r="F18" s="65">
        <v>1200200</v>
      </c>
      <c r="G18" s="64">
        <v>33.4</v>
      </c>
    </row>
    <row r="19" spans="1:7" x14ac:dyDescent="0.25">
      <c r="A19" s="63">
        <v>38817</v>
      </c>
      <c r="B19" s="64">
        <v>33.4</v>
      </c>
      <c r="C19" s="64">
        <v>34.5</v>
      </c>
      <c r="D19" s="64">
        <v>32.1</v>
      </c>
      <c r="E19" s="64">
        <v>34.049999999999997</v>
      </c>
      <c r="F19" s="65">
        <v>525700</v>
      </c>
      <c r="G19" s="64">
        <v>34.049999999999997</v>
      </c>
    </row>
    <row r="20" spans="1:7" x14ac:dyDescent="0.25">
      <c r="A20" s="63">
        <v>38824</v>
      </c>
      <c r="B20" s="64">
        <v>34.700000000000003</v>
      </c>
      <c r="C20" s="64">
        <v>41.5</v>
      </c>
      <c r="D20" s="64">
        <v>34.700000000000003</v>
      </c>
      <c r="E20" s="64">
        <v>37.85</v>
      </c>
      <c r="F20" s="65">
        <v>1438700</v>
      </c>
      <c r="G20" s="64">
        <v>37.85</v>
      </c>
    </row>
    <row r="21" spans="1:7" x14ac:dyDescent="0.25">
      <c r="A21" s="63">
        <v>38831</v>
      </c>
      <c r="B21" s="64">
        <v>38</v>
      </c>
      <c r="C21" s="64">
        <v>38.75</v>
      </c>
      <c r="D21" s="64">
        <v>33.67</v>
      </c>
      <c r="E21" s="64">
        <v>34.29</v>
      </c>
      <c r="F21" s="65">
        <v>784900</v>
      </c>
      <c r="G21" s="64">
        <v>34.29</v>
      </c>
    </row>
    <row r="22" spans="1:7" x14ac:dyDescent="0.25">
      <c r="A22" s="63">
        <v>38838</v>
      </c>
      <c r="B22" s="64">
        <v>34.5</v>
      </c>
      <c r="C22" s="64">
        <v>37.17</v>
      </c>
      <c r="D22" s="64">
        <v>34.1</v>
      </c>
      <c r="E22" s="64">
        <v>36.28</v>
      </c>
      <c r="F22" s="65">
        <v>500800</v>
      </c>
      <c r="G22" s="64">
        <v>36.28</v>
      </c>
    </row>
    <row r="23" spans="1:7" x14ac:dyDescent="0.25">
      <c r="A23" s="63">
        <v>38845</v>
      </c>
      <c r="B23" s="64">
        <v>36.700000000000003</v>
      </c>
      <c r="C23" s="64">
        <v>36.85</v>
      </c>
      <c r="D23" s="64">
        <v>32</v>
      </c>
      <c r="E23" s="64">
        <v>32.79</v>
      </c>
      <c r="F23" s="65">
        <v>872800</v>
      </c>
      <c r="G23" s="64">
        <v>32.79</v>
      </c>
    </row>
    <row r="24" spans="1:7" x14ac:dyDescent="0.25">
      <c r="A24" s="63">
        <v>38852</v>
      </c>
      <c r="B24" s="64">
        <v>32.79</v>
      </c>
      <c r="C24" s="64">
        <v>33.549999999999997</v>
      </c>
      <c r="D24" s="64">
        <v>27.34</v>
      </c>
      <c r="E24" s="64">
        <v>31.12</v>
      </c>
      <c r="F24" s="65">
        <v>1933100</v>
      </c>
      <c r="G24" s="64">
        <v>31.12</v>
      </c>
    </row>
    <row r="25" spans="1:7" x14ac:dyDescent="0.25">
      <c r="A25" s="63">
        <v>38859</v>
      </c>
      <c r="B25" s="64">
        <v>31.13</v>
      </c>
      <c r="C25" s="64">
        <v>31.4</v>
      </c>
      <c r="D25" s="64">
        <v>26.91</v>
      </c>
      <c r="E25" s="64">
        <v>31.16</v>
      </c>
      <c r="F25" s="65">
        <v>1491600</v>
      </c>
      <c r="G25" s="64">
        <v>31.16</v>
      </c>
    </row>
    <row r="26" spans="1:7" x14ac:dyDescent="0.25">
      <c r="A26" s="63">
        <v>38867</v>
      </c>
      <c r="B26" s="64">
        <v>31.1</v>
      </c>
      <c r="C26" s="64">
        <v>31.1</v>
      </c>
      <c r="D26" s="64">
        <v>27.52</v>
      </c>
      <c r="E26" s="64">
        <v>28</v>
      </c>
      <c r="F26" s="65">
        <v>1119700</v>
      </c>
      <c r="G26" s="64">
        <v>28</v>
      </c>
    </row>
    <row r="27" spans="1:7" x14ac:dyDescent="0.25">
      <c r="A27" s="63">
        <v>38873</v>
      </c>
      <c r="B27" s="64">
        <v>28.22</v>
      </c>
      <c r="C27" s="64">
        <v>28.45</v>
      </c>
      <c r="D27" s="64">
        <v>23</v>
      </c>
      <c r="E27" s="64">
        <v>23.57</v>
      </c>
      <c r="F27" s="65">
        <v>1411400</v>
      </c>
      <c r="G27" s="64">
        <v>23.57</v>
      </c>
    </row>
    <row r="28" spans="1:7" x14ac:dyDescent="0.25">
      <c r="A28" s="63">
        <v>38880</v>
      </c>
      <c r="B28" s="64">
        <v>23.75</v>
      </c>
      <c r="C28" s="64">
        <v>25.35</v>
      </c>
      <c r="D28" s="64">
        <v>21.4</v>
      </c>
      <c r="E28" s="64">
        <v>23.8</v>
      </c>
      <c r="F28" s="65">
        <v>3206800</v>
      </c>
      <c r="G28" s="64">
        <v>23.8</v>
      </c>
    </row>
    <row r="29" spans="1:7" x14ac:dyDescent="0.25">
      <c r="A29" s="63">
        <v>38887</v>
      </c>
      <c r="B29" s="64">
        <v>24.02</v>
      </c>
      <c r="C29" s="64">
        <v>27.1</v>
      </c>
      <c r="D29" s="64">
        <v>22.71</v>
      </c>
      <c r="E29" s="64">
        <v>26.6</v>
      </c>
      <c r="F29" s="65">
        <v>2141900</v>
      </c>
      <c r="G29" s="64">
        <v>26.6</v>
      </c>
    </row>
    <row r="30" spans="1:7" x14ac:dyDescent="0.25">
      <c r="A30" s="63">
        <v>38894</v>
      </c>
      <c r="B30" s="64">
        <v>26.6</v>
      </c>
      <c r="C30" s="64">
        <v>28.4</v>
      </c>
      <c r="D30" s="64">
        <v>26.1</v>
      </c>
      <c r="E30" s="64">
        <v>28.25</v>
      </c>
      <c r="F30" s="65">
        <v>1271100</v>
      </c>
      <c r="G30" s="64">
        <v>28.25</v>
      </c>
    </row>
    <row r="31" spans="1:7" x14ac:dyDescent="0.25">
      <c r="A31" s="63">
        <v>38901</v>
      </c>
      <c r="B31" s="64">
        <v>28.32</v>
      </c>
      <c r="C31" s="64">
        <v>30.85</v>
      </c>
      <c r="D31" s="64">
        <v>26.78</v>
      </c>
      <c r="E31" s="64">
        <v>26.78</v>
      </c>
      <c r="F31" s="65">
        <v>1248200</v>
      </c>
      <c r="G31" s="64">
        <v>26.78</v>
      </c>
    </row>
    <row r="32" spans="1:7" x14ac:dyDescent="0.25">
      <c r="A32" s="63">
        <v>38908</v>
      </c>
      <c r="B32" s="64">
        <v>26.9</v>
      </c>
      <c r="C32" s="64">
        <v>27.01</v>
      </c>
      <c r="D32" s="64">
        <v>22.41</v>
      </c>
      <c r="E32" s="64">
        <v>22.62</v>
      </c>
      <c r="F32" s="65">
        <v>1532600</v>
      </c>
      <c r="G32" s="64">
        <v>22.62</v>
      </c>
    </row>
    <row r="33" spans="1:7" x14ac:dyDescent="0.25">
      <c r="A33" s="63">
        <v>38915</v>
      </c>
      <c r="B33" s="64">
        <v>22.41</v>
      </c>
      <c r="C33" s="64">
        <v>25.5</v>
      </c>
      <c r="D33" s="64">
        <v>21.57</v>
      </c>
      <c r="E33" s="64">
        <v>23.61</v>
      </c>
      <c r="F33" s="65">
        <v>1366600</v>
      </c>
      <c r="G33" s="64">
        <v>23.61</v>
      </c>
    </row>
    <row r="34" spans="1:7" x14ac:dyDescent="0.25">
      <c r="A34" s="63">
        <v>38922</v>
      </c>
      <c r="B34" s="64">
        <v>23.96</v>
      </c>
      <c r="C34" s="64">
        <v>25.66</v>
      </c>
      <c r="D34" s="64">
        <v>23.6</v>
      </c>
      <c r="E34" s="64">
        <v>25.52</v>
      </c>
      <c r="F34" s="65">
        <v>1249800</v>
      </c>
      <c r="G34" s="64">
        <v>25.52</v>
      </c>
    </row>
    <row r="35" spans="1:7" x14ac:dyDescent="0.25">
      <c r="A35" s="63">
        <v>38929</v>
      </c>
      <c r="B35" s="64">
        <v>25.7</v>
      </c>
      <c r="C35" s="64">
        <v>29.27</v>
      </c>
      <c r="D35" s="64">
        <v>25.4</v>
      </c>
      <c r="E35" s="64">
        <v>28.01</v>
      </c>
      <c r="F35" s="65">
        <v>1591100</v>
      </c>
      <c r="G35" s="64">
        <v>28.01</v>
      </c>
    </row>
    <row r="36" spans="1:7" x14ac:dyDescent="0.25">
      <c r="A36" s="63">
        <v>38936</v>
      </c>
      <c r="B36" s="64">
        <v>28.15</v>
      </c>
      <c r="C36" s="64">
        <v>28.79</v>
      </c>
      <c r="D36" s="64">
        <v>27.53</v>
      </c>
      <c r="E36" s="64">
        <v>27.74</v>
      </c>
      <c r="F36" s="65">
        <v>741000</v>
      </c>
      <c r="G36" s="64">
        <v>27.74</v>
      </c>
    </row>
    <row r="37" spans="1:7" x14ac:dyDescent="0.25">
      <c r="A37" s="63">
        <v>38943</v>
      </c>
      <c r="B37" s="64">
        <v>28</v>
      </c>
      <c r="C37" s="64">
        <v>32.71</v>
      </c>
      <c r="D37" s="64">
        <v>27.76</v>
      </c>
      <c r="E37" s="64">
        <v>30.48</v>
      </c>
      <c r="F37" s="65">
        <v>2653600</v>
      </c>
      <c r="G37" s="64">
        <v>30.48</v>
      </c>
    </row>
    <row r="38" spans="1:7" x14ac:dyDescent="0.25">
      <c r="A38" s="63">
        <v>38950</v>
      </c>
      <c r="B38" s="64">
        <v>30.31</v>
      </c>
      <c r="C38" s="64">
        <v>30.31</v>
      </c>
      <c r="D38" s="64">
        <v>26.85</v>
      </c>
      <c r="E38" s="64">
        <v>26.91</v>
      </c>
      <c r="F38" s="65">
        <v>1508800</v>
      </c>
      <c r="G38" s="64">
        <v>26.91</v>
      </c>
    </row>
    <row r="39" spans="1:7" x14ac:dyDescent="0.25">
      <c r="A39" s="63">
        <v>38957</v>
      </c>
      <c r="B39" s="64">
        <v>27.05</v>
      </c>
      <c r="C39" s="64">
        <v>29.24</v>
      </c>
      <c r="D39" s="64">
        <v>26.46</v>
      </c>
      <c r="E39" s="64">
        <v>27.88</v>
      </c>
      <c r="F39" s="65">
        <v>1211800</v>
      </c>
      <c r="G39" s="64">
        <v>27.88</v>
      </c>
    </row>
    <row r="40" spans="1:7" x14ac:dyDescent="0.25">
      <c r="A40" s="63">
        <v>38965</v>
      </c>
      <c r="B40" s="64">
        <v>27.88</v>
      </c>
      <c r="C40" s="64">
        <v>28.25</v>
      </c>
      <c r="D40" s="64">
        <v>26.15</v>
      </c>
      <c r="E40" s="64">
        <v>26.48</v>
      </c>
      <c r="F40" s="65">
        <v>1019500</v>
      </c>
      <c r="G40" s="64">
        <v>26.48</v>
      </c>
    </row>
    <row r="41" spans="1:7" x14ac:dyDescent="0.25">
      <c r="A41" s="63">
        <v>38971</v>
      </c>
      <c r="B41" s="64">
        <v>26.4</v>
      </c>
      <c r="C41" s="64">
        <v>27.84</v>
      </c>
      <c r="D41" s="64">
        <v>24.95</v>
      </c>
      <c r="E41" s="64">
        <v>26.8</v>
      </c>
      <c r="F41" s="65">
        <v>1144600</v>
      </c>
      <c r="G41" s="64">
        <v>26.8</v>
      </c>
    </row>
    <row r="42" spans="1:7" x14ac:dyDescent="0.25">
      <c r="A42" s="63">
        <v>38978</v>
      </c>
      <c r="B42" s="64">
        <v>26.7</v>
      </c>
      <c r="C42" s="64">
        <v>26.75</v>
      </c>
      <c r="D42" s="64">
        <v>23.29</v>
      </c>
      <c r="E42" s="64">
        <v>23.64</v>
      </c>
      <c r="F42" s="65">
        <v>1261700</v>
      </c>
      <c r="G42" s="64">
        <v>23.64</v>
      </c>
    </row>
    <row r="43" spans="1:7" x14ac:dyDescent="0.25">
      <c r="A43" s="63">
        <v>38985</v>
      </c>
      <c r="B43" s="64">
        <v>23.45</v>
      </c>
      <c r="C43" s="64">
        <v>26.15</v>
      </c>
      <c r="D43" s="64">
        <v>23.44</v>
      </c>
      <c r="E43" s="64">
        <v>25.83</v>
      </c>
      <c r="F43" s="65">
        <v>961700</v>
      </c>
      <c r="G43" s="64">
        <v>25.83</v>
      </c>
    </row>
    <row r="44" spans="1:7" x14ac:dyDescent="0.25">
      <c r="A44" s="63">
        <v>38992</v>
      </c>
      <c r="B44" s="64">
        <v>25.95</v>
      </c>
      <c r="C44" s="64">
        <v>27.04</v>
      </c>
      <c r="D44" s="64">
        <v>23.15</v>
      </c>
      <c r="E44" s="64">
        <v>23.43</v>
      </c>
      <c r="F44" s="65">
        <v>1729200</v>
      </c>
      <c r="G44" s="64">
        <v>23.43</v>
      </c>
    </row>
    <row r="45" spans="1:7" x14ac:dyDescent="0.25">
      <c r="A45" s="63">
        <v>38999</v>
      </c>
      <c r="B45" s="64">
        <v>23.35</v>
      </c>
      <c r="C45" s="64">
        <v>27.5</v>
      </c>
      <c r="D45" s="64">
        <v>23.35</v>
      </c>
      <c r="E45" s="64">
        <v>26.86</v>
      </c>
      <c r="F45" s="65">
        <v>1868100</v>
      </c>
      <c r="G45" s="64">
        <v>26.86</v>
      </c>
    </row>
    <row r="46" spans="1:7" x14ac:dyDescent="0.25">
      <c r="A46" s="63">
        <v>39006</v>
      </c>
      <c r="B46" s="64">
        <v>26.96</v>
      </c>
      <c r="C46" s="64">
        <v>27.59</v>
      </c>
      <c r="D46" s="64">
        <v>25.68</v>
      </c>
      <c r="E46" s="64">
        <v>25.95</v>
      </c>
      <c r="F46" s="65">
        <v>1331200</v>
      </c>
      <c r="G46" s="64">
        <v>25.95</v>
      </c>
    </row>
    <row r="47" spans="1:7" x14ac:dyDescent="0.25">
      <c r="A47" s="63">
        <v>39013</v>
      </c>
      <c r="B47" s="64">
        <v>26</v>
      </c>
      <c r="C47" s="64">
        <v>27.2</v>
      </c>
      <c r="D47" s="64">
        <v>25.8</v>
      </c>
      <c r="E47" s="64">
        <v>26.6</v>
      </c>
      <c r="F47" s="65">
        <v>1325600</v>
      </c>
      <c r="G47" s="64">
        <v>26.6</v>
      </c>
    </row>
    <row r="48" spans="1:7" x14ac:dyDescent="0.25">
      <c r="A48" s="63">
        <v>39020</v>
      </c>
      <c r="B48" s="64">
        <v>26.62</v>
      </c>
      <c r="C48" s="64">
        <v>26.82</v>
      </c>
      <c r="D48" s="64">
        <v>23.78</v>
      </c>
      <c r="E48" s="64">
        <v>24.44</v>
      </c>
      <c r="F48" s="65">
        <v>1411100</v>
      </c>
      <c r="G48" s="64">
        <v>24.44</v>
      </c>
    </row>
    <row r="49" spans="1:7" x14ac:dyDescent="0.25">
      <c r="A49" s="63">
        <v>39027</v>
      </c>
      <c r="B49" s="64">
        <v>24.6</v>
      </c>
      <c r="C49" s="64">
        <v>26.18</v>
      </c>
      <c r="D49" s="64">
        <v>24.58</v>
      </c>
      <c r="E49" s="64">
        <v>25.91</v>
      </c>
      <c r="F49" s="65">
        <v>1213000</v>
      </c>
      <c r="G49" s="64">
        <v>25.91</v>
      </c>
    </row>
    <row r="50" spans="1:7" x14ac:dyDescent="0.25">
      <c r="A50" s="63">
        <v>39034</v>
      </c>
      <c r="B50" s="64">
        <v>25.9</v>
      </c>
      <c r="C50" s="64">
        <v>29</v>
      </c>
      <c r="D50" s="64">
        <v>25.81</v>
      </c>
      <c r="E50" s="64">
        <v>27</v>
      </c>
      <c r="F50" s="65">
        <v>4213800</v>
      </c>
      <c r="G50" s="64">
        <v>27</v>
      </c>
    </row>
    <row r="51" spans="1:7" x14ac:dyDescent="0.25">
      <c r="A51" s="63">
        <v>39041</v>
      </c>
      <c r="B51" s="64">
        <v>27.79</v>
      </c>
      <c r="C51" s="64">
        <v>29.2</v>
      </c>
      <c r="D51" s="64">
        <v>26.49</v>
      </c>
      <c r="E51" s="64">
        <v>28.95</v>
      </c>
      <c r="F51" s="65">
        <v>3082500</v>
      </c>
      <c r="G51" s="64">
        <v>28.95</v>
      </c>
    </row>
    <row r="52" spans="1:7" x14ac:dyDescent="0.25">
      <c r="A52" s="63">
        <v>39048</v>
      </c>
      <c r="B52" s="64">
        <v>29</v>
      </c>
      <c r="C52" s="64">
        <v>30.49</v>
      </c>
      <c r="D52" s="64">
        <v>27.28</v>
      </c>
      <c r="E52" s="64">
        <v>29.93</v>
      </c>
      <c r="F52" s="65">
        <v>2312200</v>
      </c>
      <c r="G52" s="64">
        <v>29.93</v>
      </c>
    </row>
    <row r="53" spans="1:7" x14ac:dyDescent="0.25">
      <c r="A53" s="63">
        <v>39055</v>
      </c>
      <c r="B53" s="64">
        <v>30</v>
      </c>
      <c r="C53" s="64">
        <v>32.4</v>
      </c>
      <c r="D53" s="64">
        <v>29.55</v>
      </c>
      <c r="E53" s="64">
        <v>32.380000000000003</v>
      </c>
      <c r="F53" s="65">
        <v>2259500</v>
      </c>
      <c r="G53" s="64">
        <v>32.380000000000003</v>
      </c>
    </row>
    <row r="54" spans="1:7" x14ac:dyDescent="0.25">
      <c r="A54" s="63">
        <v>39062</v>
      </c>
      <c r="B54" s="64">
        <v>32.630000000000003</v>
      </c>
      <c r="C54" s="64">
        <v>32.869999999999997</v>
      </c>
      <c r="D54" s="64">
        <v>29.25</v>
      </c>
      <c r="E54" s="64">
        <v>32.67</v>
      </c>
      <c r="F54" s="65">
        <v>3346500</v>
      </c>
      <c r="G54" s="64">
        <v>32.67</v>
      </c>
    </row>
    <row r="55" spans="1:7" x14ac:dyDescent="0.25">
      <c r="A55" s="63">
        <v>39069</v>
      </c>
      <c r="B55" s="64">
        <v>33</v>
      </c>
      <c r="C55" s="64">
        <v>34.75</v>
      </c>
      <c r="D55" s="64">
        <v>31.5</v>
      </c>
      <c r="E55" s="64">
        <v>32.619999999999997</v>
      </c>
      <c r="F55" s="65">
        <v>2296200</v>
      </c>
      <c r="G55" s="64">
        <v>32.619999999999997</v>
      </c>
    </row>
    <row r="56" spans="1:7" x14ac:dyDescent="0.25">
      <c r="A56" s="63">
        <v>39077</v>
      </c>
      <c r="B56" s="64">
        <v>32.630000000000003</v>
      </c>
      <c r="C56" s="64">
        <v>34.950000000000003</v>
      </c>
      <c r="D56" s="64">
        <v>32.61</v>
      </c>
      <c r="E56" s="64">
        <v>34.01</v>
      </c>
      <c r="F56" s="65">
        <v>2394400</v>
      </c>
      <c r="G56" s="64">
        <v>34.01</v>
      </c>
    </row>
    <row r="57" spans="1:7" x14ac:dyDescent="0.25">
      <c r="A57" s="63">
        <v>39085</v>
      </c>
      <c r="B57" s="64">
        <v>34.299999999999997</v>
      </c>
      <c r="C57" s="64">
        <v>34.99</v>
      </c>
      <c r="D57" s="64">
        <v>31.61</v>
      </c>
      <c r="E57" s="64">
        <v>33.33</v>
      </c>
      <c r="F57" s="65">
        <v>2098300</v>
      </c>
      <c r="G57" s="64">
        <v>33.33</v>
      </c>
    </row>
    <row r="58" spans="1:7" x14ac:dyDescent="0.25">
      <c r="A58" s="63">
        <v>39090</v>
      </c>
      <c r="B58" s="64">
        <v>34.24</v>
      </c>
      <c r="C58" s="64">
        <v>36.299999999999997</v>
      </c>
      <c r="D58" s="64">
        <v>33.200000000000003</v>
      </c>
      <c r="E58" s="64">
        <v>35.58</v>
      </c>
      <c r="F58" s="65">
        <v>2271200</v>
      </c>
      <c r="G58" s="64">
        <v>35.58</v>
      </c>
    </row>
    <row r="59" spans="1:7" x14ac:dyDescent="0.25">
      <c r="A59" s="63">
        <v>39098</v>
      </c>
      <c r="B59" s="64">
        <v>36</v>
      </c>
      <c r="C59" s="64">
        <v>37.270000000000003</v>
      </c>
      <c r="D59" s="64">
        <v>33.75</v>
      </c>
      <c r="E59" s="64">
        <v>35</v>
      </c>
      <c r="F59" s="65">
        <v>2326800</v>
      </c>
      <c r="G59" s="64">
        <v>35</v>
      </c>
    </row>
    <row r="60" spans="1:7" x14ac:dyDescent="0.25">
      <c r="A60" s="63">
        <v>39104</v>
      </c>
      <c r="B60" s="64">
        <v>35.51</v>
      </c>
      <c r="C60" s="64">
        <v>36.93</v>
      </c>
      <c r="D60" s="64">
        <v>34.270000000000003</v>
      </c>
      <c r="E60" s="64">
        <v>36.22</v>
      </c>
      <c r="F60" s="65">
        <v>2111600</v>
      </c>
      <c r="G60" s="64">
        <v>36.22</v>
      </c>
    </row>
    <row r="61" spans="1:7" x14ac:dyDescent="0.25">
      <c r="A61" s="63">
        <v>39111</v>
      </c>
      <c r="B61" s="64">
        <v>36.6</v>
      </c>
      <c r="C61" s="64">
        <v>38.24</v>
      </c>
      <c r="D61" s="64">
        <v>35.520000000000003</v>
      </c>
      <c r="E61" s="64">
        <v>35.880000000000003</v>
      </c>
      <c r="F61" s="65">
        <v>2398600</v>
      </c>
      <c r="G61" s="64">
        <v>35.880000000000003</v>
      </c>
    </row>
    <row r="62" spans="1:7" x14ac:dyDescent="0.25">
      <c r="A62" s="63">
        <v>39118</v>
      </c>
      <c r="B62" s="64">
        <v>36.5</v>
      </c>
      <c r="C62" s="64">
        <v>39.89</v>
      </c>
      <c r="D62" s="64">
        <v>36.450000000000003</v>
      </c>
      <c r="E62" s="64">
        <v>37.090000000000003</v>
      </c>
      <c r="F62" s="65">
        <v>3713600</v>
      </c>
      <c r="G62" s="64">
        <v>37.090000000000003</v>
      </c>
    </row>
    <row r="63" spans="1:7" x14ac:dyDescent="0.25">
      <c r="A63" s="63">
        <v>39125</v>
      </c>
      <c r="B63" s="64">
        <v>37.5</v>
      </c>
      <c r="C63" s="64">
        <v>39.299999999999997</v>
      </c>
      <c r="D63" s="64">
        <v>36.81</v>
      </c>
      <c r="E63" s="64">
        <v>38.72</v>
      </c>
      <c r="F63" s="65">
        <v>2036000</v>
      </c>
      <c r="G63" s="64">
        <v>38.72</v>
      </c>
    </row>
    <row r="64" spans="1:7" x14ac:dyDescent="0.25">
      <c r="A64" s="63">
        <v>39133</v>
      </c>
      <c r="B64" s="64">
        <v>39.35</v>
      </c>
      <c r="C64" s="64">
        <v>39.880000000000003</v>
      </c>
      <c r="D64" s="64">
        <v>38.69</v>
      </c>
      <c r="E64" s="64">
        <v>39.53</v>
      </c>
      <c r="F64" s="65">
        <v>1374900</v>
      </c>
      <c r="G64" s="64">
        <v>39.53</v>
      </c>
    </row>
    <row r="65" spans="1:7" x14ac:dyDescent="0.25">
      <c r="A65" s="63">
        <v>39139</v>
      </c>
      <c r="B65" s="64">
        <v>39.78</v>
      </c>
      <c r="C65" s="64">
        <v>40.49</v>
      </c>
      <c r="D65" s="64">
        <v>33</v>
      </c>
      <c r="E65" s="64">
        <v>34.630000000000003</v>
      </c>
      <c r="F65" s="65">
        <v>3319000</v>
      </c>
      <c r="G65" s="64">
        <v>34.630000000000003</v>
      </c>
    </row>
    <row r="66" spans="1:7" x14ac:dyDescent="0.25">
      <c r="A66" s="63">
        <v>39146</v>
      </c>
      <c r="B66" s="64">
        <v>32.450000000000003</v>
      </c>
      <c r="C66" s="64">
        <v>39.71</v>
      </c>
      <c r="D66" s="64">
        <v>32.450000000000003</v>
      </c>
      <c r="E66" s="64">
        <v>39.299999999999997</v>
      </c>
      <c r="F66" s="65">
        <v>2440200</v>
      </c>
      <c r="G66" s="64">
        <v>39.299999999999997</v>
      </c>
    </row>
    <row r="67" spans="1:7" x14ac:dyDescent="0.25">
      <c r="A67" s="63">
        <v>39153</v>
      </c>
      <c r="B67" s="64">
        <v>38.25</v>
      </c>
      <c r="C67" s="64">
        <v>39</v>
      </c>
      <c r="D67" s="64">
        <v>34.82</v>
      </c>
      <c r="E67" s="64">
        <v>35.08</v>
      </c>
      <c r="F67" s="65">
        <v>3313200</v>
      </c>
      <c r="G67" s="64">
        <v>35.08</v>
      </c>
    </row>
    <row r="68" spans="1:7" x14ac:dyDescent="0.25">
      <c r="A68" s="63">
        <v>39160</v>
      </c>
      <c r="B68" s="64">
        <v>35.5</v>
      </c>
      <c r="C68" s="64">
        <v>37.1</v>
      </c>
      <c r="D68" s="64">
        <v>34.229999999999997</v>
      </c>
      <c r="E68" s="64">
        <v>35.659999999999997</v>
      </c>
      <c r="F68" s="65">
        <v>1960900</v>
      </c>
      <c r="G68" s="64">
        <v>35.659999999999997</v>
      </c>
    </row>
    <row r="69" spans="1:7" x14ac:dyDescent="0.25">
      <c r="A69" s="63">
        <v>39167</v>
      </c>
      <c r="B69" s="64">
        <v>35.700000000000003</v>
      </c>
      <c r="C69" s="64">
        <v>36.54</v>
      </c>
      <c r="D69" s="64">
        <v>34.51</v>
      </c>
      <c r="E69" s="64">
        <v>34.61</v>
      </c>
      <c r="F69" s="65">
        <v>1536600</v>
      </c>
      <c r="G69" s="64">
        <v>34.61</v>
      </c>
    </row>
    <row r="70" spans="1:7" x14ac:dyDescent="0.25">
      <c r="A70" s="63">
        <v>39174</v>
      </c>
      <c r="B70" s="64">
        <v>34.479999999999997</v>
      </c>
      <c r="C70" s="64">
        <v>36.409999999999997</v>
      </c>
      <c r="D70" s="64">
        <v>34.049999999999997</v>
      </c>
      <c r="E70" s="64">
        <v>35.57</v>
      </c>
      <c r="F70" s="65">
        <v>1130100</v>
      </c>
      <c r="G70" s="64">
        <v>35.57</v>
      </c>
    </row>
    <row r="71" spans="1:7" x14ac:dyDescent="0.25">
      <c r="A71" s="63">
        <v>39181</v>
      </c>
      <c r="B71" s="64">
        <v>36.15</v>
      </c>
      <c r="C71" s="64">
        <v>36.619999999999997</v>
      </c>
      <c r="D71" s="64">
        <v>34.9</v>
      </c>
      <c r="E71" s="64">
        <v>36.270000000000003</v>
      </c>
      <c r="F71" s="65">
        <v>2181100</v>
      </c>
      <c r="G71" s="64">
        <v>36.270000000000003</v>
      </c>
    </row>
    <row r="72" spans="1:7" x14ac:dyDescent="0.25">
      <c r="A72" s="63">
        <v>39188</v>
      </c>
      <c r="B72" s="64">
        <v>36.5</v>
      </c>
      <c r="C72" s="64">
        <v>37.74</v>
      </c>
      <c r="D72" s="64">
        <v>33.93</v>
      </c>
      <c r="E72" s="64">
        <v>34.42</v>
      </c>
      <c r="F72" s="65">
        <v>3131800</v>
      </c>
      <c r="G72" s="64">
        <v>34.42</v>
      </c>
    </row>
    <row r="73" spans="1:7" x14ac:dyDescent="0.25">
      <c r="A73" s="63">
        <v>39195</v>
      </c>
      <c r="B73" s="64">
        <v>34.61</v>
      </c>
      <c r="C73" s="64">
        <v>39.19</v>
      </c>
      <c r="D73" s="64">
        <v>34.54</v>
      </c>
      <c r="E73" s="64">
        <v>37.729999999999997</v>
      </c>
      <c r="F73" s="65">
        <v>3527900</v>
      </c>
      <c r="G73" s="64">
        <v>37.729999999999997</v>
      </c>
    </row>
    <row r="74" spans="1:7" x14ac:dyDescent="0.25">
      <c r="A74" s="63">
        <v>39202</v>
      </c>
      <c r="B74" s="64">
        <v>37.51</v>
      </c>
      <c r="C74" s="64">
        <v>38.880000000000003</v>
      </c>
      <c r="D74" s="64">
        <v>35.200000000000003</v>
      </c>
      <c r="E74" s="64">
        <v>38.1</v>
      </c>
      <c r="F74" s="65">
        <v>2026000</v>
      </c>
      <c r="G74" s="64">
        <v>38.1</v>
      </c>
    </row>
    <row r="75" spans="1:7" x14ac:dyDescent="0.25">
      <c r="A75" s="63">
        <v>39209</v>
      </c>
      <c r="B75" s="64">
        <v>38.5</v>
      </c>
      <c r="C75" s="64">
        <v>39.58</v>
      </c>
      <c r="D75" s="64">
        <v>37.22</v>
      </c>
      <c r="E75" s="64">
        <v>38.549999999999997</v>
      </c>
      <c r="F75" s="65">
        <v>1663300</v>
      </c>
      <c r="G75" s="64">
        <v>38.549999999999997</v>
      </c>
    </row>
    <row r="76" spans="1:7" x14ac:dyDescent="0.25">
      <c r="A76" s="63">
        <v>39216</v>
      </c>
      <c r="B76" s="64">
        <v>38.85</v>
      </c>
      <c r="C76" s="64">
        <v>39.19</v>
      </c>
      <c r="D76" s="64">
        <v>34.01</v>
      </c>
      <c r="E76" s="64">
        <v>34.5</v>
      </c>
      <c r="F76" s="65">
        <v>2436100</v>
      </c>
      <c r="G76" s="64">
        <v>34.5</v>
      </c>
    </row>
    <row r="77" spans="1:7" x14ac:dyDescent="0.25">
      <c r="A77" s="63">
        <v>39223</v>
      </c>
      <c r="B77" s="64">
        <v>34.5</v>
      </c>
      <c r="C77" s="64">
        <v>35.979999999999997</v>
      </c>
      <c r="D77" s="64">
        <v>33.799999999999997</v>
      </c>
      <c r="E77" s="64">
        <v>35.26</v>
      </c>
      <c r="F77" s="65">
        <v>2215900</v>
      </c>
      <c r="G77" s="64">
        <v>35.26</v>
      </c>
    </row>
    <row r="78" spans="1:7" x14ac:dyDescent="0.25">
      <c r="A78" s="63">
        <v>39231</v>
      </c>
      <c r="B78" s="64">
        <v>36.409999999999997</v>
      </c>
      <c r="C78" s="64">
        <v>36.9</v>
      </c>
      <c r="D78" s="64">
        <v>32.799999999999997</v>
      </c>
      <c r="E78" s="64">
        <v>33.9</v>
      </c>
      <c r="F78" s="65">
        <v>3885700</v>
      </c>
      <c r="G78" s="64">
        <v>33.9</v>
      </c>
    </row>
    <row r="79" spans="1:7" x14ac:dyDescent="0.25">
      <c r="A79" s="63">
        <v>39237</v>
      </c>
      <c r="B79" s="64">
        <v>33.5</v>
      </c>
      <c r="C79" s="64">
        <v>34.5</v>
      </c>
      <c r="D79" s="64">
        <v>31.41</v>
      </c>
      <c r="E79" s="64">
        <v>31.7</v>
      </c>
      <c r="F79" s="65">
        <v>2556200</v>
      </c>
      <c r="G79" s="64">
        <v>31.7</v>
      </c>
    </row>
    <row r="80" spans="1:7" x14ac:dyDescent="0.25">
      <c r="A80" s="63">
        <v>39244</v>
      </c>
      <c r="B80" s="64">
        <v>32.1</v>
      </c>
      <c r="C80" s="64">
        <v>34.700000000000003</v>
      </c>
      <c r="D80" s="64">
        <v>31.54</v>
      </c>
      <c r="E80" s="64">
        <v>34.200000000000003</v>
      </c>
      <c r="F80" s="65">
        <v>2781600</v>
      </c>
      <c r="G80" s="64">
        <v>34.200000000000003</v>
      </c>
    </row>
    <row r="81" spans="1:7" x14ac:dyDescent="0.25">
      <c r="A81" s="63">
        <v>39251</v>
      </c>
      <c r="B81" s="64">
        <v>34.700000000000003</v>
      </c>
      <c r="C81" s="64">
        <v>34.79</v>
      </c>
      <c r="D81" s="64">
        <v>32.9</v>
      </c>
      <c r="E81" s="64">
        <v>33.75</v>
      </c>
      <c r="F81" s="65">
        <v>1747700</v>
      </c>
      <c r="G81" s="64">
        <v>33.75</v>
      </c>
    </row>
    <row r="82" spans="1:7" x14ac:dyDescent="0.25">
      <c r="A82" s="63">
        <v>39258</v>
      </c>
      <c r="B82" s="64">
        <v>33.85</v>
      </c>
      <c r="C82" s="64">
        <v>37.049999999999997</v>
      </c>
      <c r="D82" s="64">
        <v>32.85</v>
      </c>
      <c r="E82" s="64">
        <v>36.47</v>
      </c>
      <c r="F82" s="65">
        <v>2861600</v>
      </c>
      <c r="G82" s="64">
        <v>36.47</v>
      </c>
    </row>
    <row r="83" spans="1:7" x14ac:dyDescent="0.25">
      <c r="A83" s="63">
        <v>39265</v>
      </c>
      <c r="B83" s="64">
        <v>36.99</v>
      </c>
      <c r="C83" s="64">
        <v>38.71</v>
      </c>
      <c r="D83" s="64">
        <v>36.53</v>
      </c>
      <c r="E83" s="64">
        <v>37.99</v>
      </c>
      <c r="F83" s="65">
        <v>1645900</v>
      </c>
      <c r="G83" s="64">
        <v>37.99</v>
      </c>
    </row>
    <row r="84" spans="1:7" x14ac:dyDescent="0.25">
      <c r="A84" s="63">
        <v>39272</v>
      </c>
      <c r="B84" s="64">
        <v>38.869999999999997</v>
      </c>
      <c r="C84" s="64">
        <v>43.76</v>
      </c>
      <c r="D84" s="64">
        <v>38.4</v>
      </c>
      <c r="E84" s="64">
        <v>43.16</v>
      </c>
      <c r="F84" s="65">
        <v>4803800</v>
      </c>
      <c r="G84" s="64">
        <v>43.16</v>
      </c>
    </row>
    <row r="85" spans="1:7" x14ac:dyDescent="0.25">
      <c r="A85" s="63">
        <v>39279</v>
      </c>
      <c r="B85" s="64">
        <v>43.41</v>
      </c>
      <c r="C85" s="64">
        <v>44.94</v>
      </c>
      <c r="D85" s="64">
        <v>41.25</v>
      </c>
      <c r="E85" s="64">
        <v>42.34</v>
      </c>
      <c r="F85" s="65">
        <v>2339300</v>
      </c>
      <c r="G85" s="64">
        <v>42.34</v>
      </c>
    </row>
    <row r="86" spans="1:7" x14ac:dyDescent="0.25">
      <c r="A86" s="63">
        <v>39286</v>
      </c>
      <c r="B86" s="64">
        <v>42.2</v>
      </c>
      <c r="C86" s="64">
        <v>43.45</v>
      </c>
      <c r="D86" s="64">
        <v>38.799999999999997</v>
      </c>
      <c r="E86" s="64">
        <v>39.479999999999997</v>
      </c>
      <c r="F86" s="65">
        <v>2518800</v>
      </c>
      <c r="G86" s="64">
        <v>39.479999999999997</v>
      </c>
    </row>
    <row r="87" spans="1:7" x14ac:dyDescent="0.25">
      <c r="A87" s="63">
        <v>39293</v>
      </c>
      <c r="B87" s="64">
        <v>39.75</v>
      </c>
      <c r="C87" s="64">
        <v>41.43</v>
      </c>
      <c r="D87" s="64">
        <v>38.03</v>
      </c>
      <c r="E87" s="64">
        <v>38.159999999999997</v>
      </c>
      <c r="F87" s="65">
        <v>1711300</v>
      </c>
      <c r="G87" s="64">
        <v>38.159999999999997</v>
      </c>
    </row>
    <row r="88" spans="1:7" x14ac:dyDescent="0.25">
      <c r="A88" s="63">
        <v>39300</v>
      </c>
      <c r="B88" s="64">
        <v>38.299999999999997</v>
      </c>
      <c r="C88" s="64">
        <v>44.13</v>
      </c>
      <c r="D88" s="64">
        <v>36.6</v>
      </c>
      <c r="E88" s="64">
        <v>40.799999999999997</v>
      </c>
      <c r="F88" s="65">
        <v>3593200</v>
      </c>
      <c r="G88" s="64">
        <v>40.799999999999997</v>
      </c>
    </row>
    <row r="89" spans="1:7" x14ac:dyDescent="0.25">
      <c r="A89" s="63">
        <v>39307</v>
      </c>
      <c r="B89" s="64">
        <v>41.3</v>
      </c>
      <c r="C89" s="64">
        <v>41.75</v>
      </c>
      <c r="D89" s="64">
        <v>31.76</v>
      </c>
      <c r="E89" s="64">
        <v>34.65</v>
      </c>
      <c r="F89" s="65">
        <v>3435200</v>
      </c>
      <c r="G89" s="64">
        <v>34.65</v>
      </c>
    </row>
    <row r="90" spans="1:7" x14ac:dyDescent="0.25">
      <c r="A90" s="63">
        <v>39314</v>
      </c>
      <c r="B90" s="64">
        <v>35.47</v>
      </c>
      <c r="C90" s="64">
        <v>37</v>
      </c>
      <c r="D90" s="64">
        <v>33.840000000000003</v>
      </c>
      <c r="E90" s="64">
        <v>35</v>
      </c>
      <c r="F90" s="65">
        <v>2114700</v>
      </c>
      <c r="G90" s="64">
        <v>35</v>
      </c>
    </row>
    <row r="91" spans="1:7" x14ac:dyDescent="0.25">
      <c r="A91" s="63">
        <v>39321</v>
      </c>
      <c r="B91" s="64">
        <v>35.299999999999997</v>
      </c>
      <c r="C91" s="64">
        <v>36.380000000000003</v>
      </c>
      <c r="D91" s="64">
        <v>33.200000000000003</v>
      </c>
      <c r="E91" s="64">
        <v>35.75</v>
      </c>
      <c r="F91" s="65">
        <v>1690900</v>
      </c>
      <c r="G91" s="64">
        <v>35.75</v>
      </c>
    </row>
    <row r="92" spans="1:7" x14ac:dyDescent="0.25">
      <c r="A92" s="63">
        <v>39329</v>
      </c>
      <c r="B92" s="64">
        <v>36.5</v>
      </c>
      <c r="C92" s="64">
        <v>37.96</v>
      </c>
      <c r="D92" s="64">
        <v>34.81</v>
      </c>
      <c r="E92" s="64">
        <v>34.94</v>
      </c>
      <c r="F92" s="65">
        <v>1560800</v>
      </c>
      <c r="G92" s="64">
        <v>34.94</v>
      </c>
    </row>
    <row r="93" spans="1:7" x14ac:dyDescent="0.25">
      <c r="A93" s="63">
        <v>39335</v>
      </c>
      <c r="B93" s="64">
        <v>35.24</v>
      </c>
      <c r="C93" s="64">
        <v>38.26</v>
      </c>
      <c r="D93" s="64">
        <v>33.85</v>
      </c>
      <c r="E93" s="64">
        <v>37.76</v>
      </c>
      <c r="F93" s="65">
        <v>2047600</v>
      </c>
      <c r="G93" s="64">
        <v>37.76</v>
      </c>
    </row>
    <row r="94" spans="1:7" x14ac:dyDescent="0.25">
      <c r="A94" s="63">
        <v>39342</v>
      </c>
      <c r="B94" s="64">
        <v>37.99</v>
      </c>
      <c r="C94" s="64">
        <v>41.65</v>
      </c>
      <c r="D94" s="64">
        <v>36.97</v>
      </c>
      <c r="E94" s="64">
        <v>41.48</v>
      </c>
      <c r="F94" s="65">
        <v>2879400</v>
      </c>
      <c r="G94" s="64">
        <v>41.48</v>
      </c>
    </row>
    <row r="95" spans="1:7" x14ac:dyDescent="0.25">
      <c r="A95" s="63">
        <v>39349</v>
      </c>
      <c r="B95" s="64">
        <v>42.2</v>
      </c>
      <c r="C95" s="64">
        <v>43.53</v>
      </c>
      <c r="D95" s="64">
        <v>39.5</v>
      </c>
      <c r="E95" s="64">
        <v>39.9</v>
      </c>
      <c r="F95" s="65">
        <v>2992400</v>
      </c>
      <c r="G95" s="64">
        <v>39.9</v>
      </c>
    </row>
    <row r="96" spans="1:7" x14ac:dyDescent="0.25">
      <c r="A96" s="63">
        <v>39356</v>
      </c>
      <c r="B96" s="64">
        <v>40.15</v>
      </c>
      <c r="C96" s="64">
        <v>43.36</v>
      </c>
      <c r="D96" s="64">
        <v>39.6</v>
      </c>
      <c r="E96" s="64">
        <v>40.97</v>
      </c>
      <c r="F96" s="65">
        <v>3040000</v>
      </c>
      <c r="G96" s="64">
        <v>40.97</v>
      </c>
    </row>
    <row r="97" spans="1:7" x14ac:dyDescent="0.25">
      <c r="A97" s="63">
        <v>39363</v>
      </c>
      <c r="B97" s="64">
        <v>40</v>
      </c>
      <c r="C97" s="64">
        <v>42.73</v>
      </c>
      <c r="D97" s="64">
        <v>37.520000000000003</v>
      </c>
      <c r="E97" s="64">
        <v>42.08</v>
      </c>
      <c r="F97" s="65">
        <v>3184900</v>
      </c>
      <c r="G97" s="64">
        <v>42.08</v>
      </c>
    </row>
    <row r="98" spans="1:7" x14ac:dyDescent="0.25">
      <c r="A98" s="63">
        <v>39370</v>
      </c>
      <c r="B98" s="64">
        <v>42.5</v>
      </c>
      <c r="C98" s="64">
        <v>48</v>
      </c>
      <c r="D98" s="64">
        <v>40.56</v>
      </c>
      <c r="E98" s="64">
        <v>46.47</v>
      </c>
      <c r="F98" s="65">
        <v>4097200</v>
      </c>
      <c r="G98" s="64">
        <v>46.47</v>
      </c>
    </row>
    <row r="99" spans="1:7" x14ac:dyDescent="0.25">
      <c r="A99" s="63">
        <v>39377</v>
      </c>
      <c r="B99" s="64">
        <v>45.87</v>
      </c>
      <c r="C99" s="64">
        <v>56.24</v>
      </c>
      <c r="D99" s="64">
        <v>44.5</v>
      </c>
      <c r="E99" s="64">
        <v>55.16</v>
      </c>
      <c r="F99" s="65">
        <v>6404900</v>
      </c>
      <c r="G99" s="64">
        <v>55.16</v>
      </c>
    </row>
    <row r="100" spans="1:7" x14ac:dyDescent="0.25">
      <c r="A100" s="63">
        <v>39384</v>
      </c>
      <c r="B100" s="64">
        <v>55.36</v>
      </c>
      <c r="C100" s="64">
        <v>62.18</v>
      </c>
      <c r="D100" s="64">
        <v>54.63</v>
      </c>
      <c r="E100" s="64">
        <v>57</v>
      </c>
      <c r="F100" s="65">
        <v>4443500</v>
      </c>
      <c r="G100" s="64">
        <v>57</v>
      </c>
    </row>
    <row r="101" spans="1:7" x14ac:dyDescent="0.25">
      <c r="A101" s="63">
        <v>39391</v>
      </c>
      <c r="B101" s="64">
        <v>56.23</v>
      </c>
      <c r="C101" s="64">
        <v>75.64</v>
      </c>
      <c r="D101" s="64">
        <v>54.68</v>
      </c>
      <c r="E101" s="64">
        <v>61.55</v>
      </c>
      <c r="F101" s="65">
        <v>6278600</v>
      </c>
      <c r="G101" s="64">
        <v>61.55</v>
      </c>
    </row>
    <row r="102" spans="1:7" x14ac:dyDescent="0.25">
      <c r="A102" s="63">
        <v>39398</v>
      </c>
      <c r="B102" s="64">
        <v>60.05</v>
      </c>
      <c r="C102" s="64">
        <v>70.180000000000007</v>
      </c>
      <c r="D102" s="64">
        <v>55.5</v>
      </c>
      <c r="E102" s="64">
        <v>69.42</v>
      </c>
      <c r="F102" s="65">
        <v>6396700</v>
      </c>
      <c r="G102" s="64">
        <v>69.42</v>
      </c>
    </row>
    <row r="103" spans="1:7" x14ac:dyDescent="0.25">
      <c r="A103" s="63">
        <v>39405</v>
      </c>
      <c r="B103" s="64">
        <v>72</v>
      </c>
      <c r="C103" s="64">
        <v>73.2</v>
      </c>
      <c r="D103" s="64">
        <v>58</v>
      </c>
      <c r="E103" s="64">
        <v>68.05</v>
      </c>
      <c r="F103" s="65">
        <v>4746800</v>
      </c>
      <c r="G103" s="64">
        <v>68.05</v>
      </c>
    </row>
    <row r="104" spans="1:7" x14ac:dyDescent="0.25">
      <c r="A104" s="63">
        <v>39412</v>
      </c>
      <c r="B104" s="64">
        <v>68.94</v>
      </c>
      <c r="C104" s="64">
        <v>84.94</v>
      </c>
      <c r="D104" s="64">
        <v>64.260000000000005</v>
      </c>
      <c r="E104" s="64">
        <v>79.17</v>
      </c>
      <c r="F104" s="65">
        <v>5640200</v>
      </c>
      <c r="G104" s="64">
        <v>79.17</v>
      </c>
    </row>
    <row r="105" spans="1:7" x14ac:dyDescent="0.25">
      <c r="A105" s="63">
        <v>39419</v>
      </c>
      <c r="B105" s="64">
        <v>79.319999999999993</v>
      </c>
      <c r="C105" s="64">
        <v>82.15</v>
      </c>
      <c r="D105" s="64">
        <v>73.5</v>
      </c>
      <c r="E105" s="64">
        <v>80.31</v>
      </c>
      <c r="F105" s="65">
        <v>4380000</v>
      </c>
      <c r="G105" s="64">
        <v>80.31</v>
      </c>
    </row>
    <row r="106" spans="1:7" x14ac:dyDescent="0.25">
      <c r="A106" s="63">
        <v>39426</v>
      </c>
      <c r="B106" s="64">
        <v>82.5</v>
      </c>
      <c r="C106" s="64">
        <v>84.94</v>
      </c>
      <c r="D106" s="64">
        <v>75.3</v>
      </c>
      <c r="E106" s="64">
        <v>82.73</v>
      </c>
      <c r="F106" s="65">
        <v>4160100</v>
      </c>
      <c r="G106" s="64">
        <v>82.73</v>
      </c>
    </row>
    <row r="107" spans="1:7" x14ac:dyDescent="0.25">
      <c r="A107" s="63">
        <v>39433</v>
      </c>
      <c r="B107" s="64">
        <v>83.48</v>
      </c>
      <c r="C107" s="64">
        <v>88.32</v>
      </c>
      <c r="D107" s="64">
        <v>76.2</v>
      </c>
      <c r="E107" s="64">
        <v>85.16</v>
      </c>
      <c r="F107" s="65">
        <v>3559600</v>
      </c>
      <c r="G107" s="64">
        <v>85.16</v>
      </c>
    </row>
    <row r="108" spans="1:7" x14ac:dyDescent="0.25">
      <c r="A108" s="63">
        <v>39440</v>
      </c>
      <c r="B108" s="64">
        <v>85.41</v>
      </c>
      <c r="C108" s="64">
        <v>88.65</v>
      </c>
      <c r="D108" s="64">
        <v>81.790000000000006</v>
      </c>
      <c r="E108" s="64">
        <v>81.790000000000006</v>
      </c>
      <c r="F108" s="65">
        <v>2126900</v>
      </c>
      <c r="G108" s="64">
        <v>81.790000000000006</v>
      </c>
    </row>
    <row r="109" spans="1:7" x14ac:dyDescent="0.25">
      <c r="A109" s="63">
        <v>39447</v>
      </c>
      <c r="B109" s="64">
        <v>81.709999999999994</v>
      </c>
      <c r="C109" s="64">
        <v>90</v>
      </c>
      <c r="D109" s="64">
        <v>81.25</v>
      </c>
      <c r="E109" s="64">
        <v>81.84</v>
      </c>
      <c r="F109" s="65">
        <v>3172100</v>
      </c>
      <c r="G109" s="64">
        <v>81.84</v>
      </c>
    </row>
    <row r="110" spans="1:7" x14ac:dyDescent="0.25">
      <c r="A110" s="63">
        <v>39454</v>
      </c>
      <c r="B110" s="64">
        <v>82.46</v>
      </c>
      <c r="C110" s="64">
        <v>82.91</v>
      </c>
      <c r="D110" s="64">
        <v>64.55</v>
      </c>
      <c r="E110" s="64">
        <v>66.81</v>
      </c>
      <c r="F110" s="65">
        <v>6096600</v>
      </c>
      <c r="G110" s="64">
        <v>66.81</v>
      </c>
    </row>
    <row r="111" spans="1:7" x14ac:dyDescent="0.25">
      <c r="A111" s="63">
        <v>39461</v>
      </c>
      <c r="B111" s="64">
        <v>68.58</v>
      </c>
      <c r="C111" s="64">
        <v>70.760000000000005</v>
      </c>
      <c r="D111" s="64">
        <v>51.8</v>
      </c>
      <c r="E111" s="64">
        <v>56.96</v>
      </c>
      <c r="F111" s="65">
        <v>7905100</v>
      </c>
      <c r="G111" s="64">
        <v>56.96</v>
      </c>
    </row>
    <row r="112" spans="1:7" x14ac:dyDescent="0.25">
      <c r="A112" s="63">
        <v>39469</v>
      </c>
      <c r="B112" s="64">
        <v>50.5</v>
      </c>
      <c r="C112" s="64">
        <v>58</v>
      </c>
      <c r="D112" s="64">
        <v>46</v>
      </c>
      <c r="E112" s="64">
        <v>51.7</v>
      </c>
      <c r="F112" s="65">
        <v>10225000</v>
      </c>
      <c r="G112" s="64">
        <v>51.7</v>
      </c>
    </row>
    <row r="113" spans="1:7" x14ac:dyDescent="0.25">
      <c r="A113" s="63">
        <v>39475</v>
      </c>
      <c r="B113" s="64">
        <v>51.01</v>
      </c>
      <c r="C113" s="64">
        <v>57.38</v>
      </c>
      <c r="D113" s="64">
        <v>48.33</v>
      </c>
      <c r="E113" s="64">
        <v>55.08</v>
      </c>
      <c r="F113" s="65">
        <v>6398600</v>
      </c>
      <c r="G113" s="64">
        <v>55.08</v>
      </c>
    </row>
    <row r="114" spans="1:7" x14ac:dyDescent="0.25">
      <c r="A114" s="63">
        <v>39482</v>
      </c>
      <c r="B114" s="64">
        <v>56.27</v>
      </c>
      <c r="C114" s="64">
        <v>58.9</v>
      </c>
      <c r="D114" s="64">
        <v>43.23</v>
      </c>
      <c r="E114" s="64">
        <v>44.68</v>
      </c>
      <c r="F114" s="65">
        <v>6326700</v>
      </c>
      <c r="G114" s="64">
        <v>44.68</v>
      </c>
    </row>
    <row r="115" spans="1:7" x14ac:dyDescent="0.25">
      <c r="A115" s="63">
        <v>39489</v>
      </c>
      <c r="B115" s="64">
        <v>46.07</v>
      </c>
      <c r="C115" s="64">
        <v>54.34</v>
      </c>
      <c r="D115" s="64">
        <v>45.36</v>
      </c>
      <c r="E115" s="64">
        <v>48.5</v>
      </c>
      <c r="F115" s="65">
        <v>7298000</v>
      </c>
      <c r="G115" s="64">
        <v>48.5</v>
      </c>
    </row>
    <row r="116" spans="1:7" x14ac:dyDescent="0.25">
      <c r="A116" s="63">
        <v>39497</v>
      </c>
      <c r="B116" s="64">
        <v>49.99</v>
      </c>
      <c r="C116" s="64">
        <v>50.3</v>
      </c>
      <c r="D116" s="64">
        <v>34.9</v>
      </c>
      <c r="E116" s="64">
        <v>38.67</v>
      </c>
      <c r="F116" s="65">
        <v>17421500</v>
      </c>
      <c r="G116" s="64">
        <v>38.67</v>
      </c>
    </row>
    <row r="117" spans="1:7" x14ac:dyDescent="0.25">
      <c r="A117" s="63">
        <v>39503</v>
      </c>
      <c r="B117" s="64">
        <v>38.700000000000003</v>
      </c>
      <c r="C117" s="64">
        <v>40.840000000000003</v>
      </c>
      <c r="D117" s="64">
        <v>36</v>
      </c>
      <c r="E117" s="64">
        <v>37.17</v>
      </c>
      <c r="F117" s="65">
        <v>8332400</v>
      </c>
      <c r="G117" s="64">
        <v>37.17</v>
      </c>
    </row>
    <row r="118" spans="1:7" x14ac:dyDescent="0.25">
      <c r="A118" s="63">
        <v>39510</v>
      </c>
      <c r="B118" s="64">
        <v>36.79</v>
      </c>
      <c r="C118" s="64">
        <v>39.29</v>
      </c>
      <c r="D118" s="64">
        <v>32.22</v>
      </c>
      <c r="E118" s="64">
        <v>34.07</v>
      </c>
      <c r="F118" s="65">
        <v>5509100</v>
      </c>
      <c r="G118" s="64">
        <v>34.07</v>
      </c>
    </row>
    <row r="119" spans="1:7" x14ac:dyDescent="0.25">
      <c r="A119" s="63">
        <v>39517</v>
      </c>
      <c r="B119" s="64">
        <v>34.5</v>
      </c>
      <c r="C119" s="64">
        <v>34.68</v>
      </c>
      <c r="D119" s="64">
        <v>28.91</v>
      </c>
      <c r="E119" s="64">
        <v>32.17</v>
      </c>
      <c r="F119" s="65">
        <v>11385900</v>
      </c>
      <c r="G119" s="64">
        <v>32.17</v>
      </c>
    </row>
    <row r="120" spans="1:7" x14ac:dyDescent="0.25">
      <c r="A120" s="63">
        <v>39524</v>
      </c>
      <c r="B120" s="64">
        <v>30.23</v>
      </c>
      <c r="C120" s="64">
        <v>33</v>
      </c>
      <c r="D120" s="64">
        <v>28.19</v>
      </c>
      <c r="E120" s="64">
        <v>30.7</v>
      </c>
      <c r="F120" s="65">
        <v>5974000</v>
      </c>
      <c r="G120" s="64">
        <v>30.7</v>
      </c>
    </row>
    <row r="121" spans="1:7" x14ac:dyDescent="0.25">
      <c r="A121" s="63">
        <v>39531</v>
      </c>
      <c r="B121" s="64">
        <v>31.79</v>
      </c>
      <c r="C121" s="64">
        <v>41.49</v>
      </c>
      <c r="D121" s="64">
        <v>31.79</v>
      </c>
      <c r="E121" s="64">
        <v>40.97</v>
      </c>
      <c r="F121" s="65">
        <v>8322200</v>
      </c>
      <c r="G121" s="64">
        <v>40.97</v>
      </c>
    </row>
    <row r="122" spans="1:7" x14ac:dyDescent="0.25">
      <c r="A122" s="63">
        <v>39538</v>
      </c>
      <c r="B122" s="64">
        <v>41.04</v>
      </c>
      <c r="C122" s="64">
        <v>50.18</v>
      </c>
      <c r="D122" s="64">
        <v>40.21</v>
      </c>
      <c r="E122" s="64">
        <v>49.02</v>
      </c>
      <c r="F122" s="65">
        <v>10277900</v>
      </c>
      <c r="G122" s="64">
        <v>49.02</v>
      </c>
    </row>
    <row r="123" spans="1:7" x14ac:dyDescent="0.25">
      <c r="A123" s="63">
        <v>39545</v>
      </c>
      <c r="B123" s="64">
        <v>50.81</v>
      </c>
      <c r="C123" s="64">
        <v>51.75</v>
      </c>
      <c r="D123" s="64">
        <v>43.63</v>
      </c>
      <c r="E123" s="64">
        <v>44.39</v>
      </c>
      <c r="F123" s="65">
        <v>7128800</v>
      </c>
      <c r="G123" s="64">
        <v>44.39</v>
      </c>
    </row>
    <row r="124" spans="1:7" x14ac:dyDescent="0.25">
      <c r="A124" s="63">
        <v>39552</v>
      </c>
      <c r="B124" s="64">
        <v>44.07</v>
      </c>
      <c r="C124" s="64">
        <v>49.28</v>
      </c>
      <c r="D124" s="64">
        <v>43.15</v>
      </c>
      <c r="E124" s="64">
        <v>47.05</v>
      </c>
      <c r="F124" s="65">
        <v>6808800</v>
      </c>
      <c r="G124" s="64">
        <v>47.05</v>
      </c>
    </row>
    <row r="125" spans="1:7" x14ac:dyDescent="0.25">
      <c r="A125" s="63">
        <v>39559</v>
      </c>
      <c r="B125" s="64">
        <v>47.25</v>
      </c>
      <c r="C125" s="64">
        <v>50.58</v>
      </c>
      <c r="D125" s="64">
        <v>42.5</v>
      </c>
      <c r="E125" s="64">
        <v>44.9</v>
      </c>
      <c r="F125" s="65">
        <v>5965400</v>
      </c>
      <c r="G125" s="64">
        <v>44.9</v>
      </c>
    </row>
    <row r="126" spans="1:7" x14ac:dyDescent="0.25">
      <c r="A126" s="63">
        <v>39566</v>
      </c>
      <c r="B126" s="64">
        <v>45.01</v>
      </c>
      <c r="C126" s="64">
        <v>46.8</v>
      </c>
      <c r="D126" s="64">
        <v>42.17</v>
      </c>
      <c r="E126" s="64">
        <v>43.3</v>
      </c>
      <c r="F126" s="65">
        <v>3667400</v>
      </c>
      <c r="G126" s="64">
        <v>43.3</v>
      </c>
    </row>
    <row r="127" spans="1:7" x14ac:dyDescent="0.25">
      <c r="A127" s="63">
        <v>39573</v>
      </c>
      <c r="B127" s="64">
        <v>42.85</v>
      </c>
      <c r="C127" s="64">
        <v>46.44</v>
      </c>
      <c r="D127" s="64">
        <v>41.1</v>
      </c>
      <c r="E127" s="64">
        <v>42.97</v>
      </c>
      <c r="F127" s="65">
        <v>4179300</v>
      </c>
      <c r="G127" s="64">
        <v>42.97</v>
      </c>
    </row>
    <row r="128" spans="1:7" x14ac:dyDescent="0.25">
      <c r="A128" s="63">
        <v>39580</v>
      </c>
      <c r="B128" s="64">
        <v>42.96</v>
      </c>
      <c r="C128" s="64">
        <v>49.1</v>
      </c>
      <c r="D128" s="64">
        <v>41.56</v>
      </c>
      <c r="E128" s="64">
        <v>46.1</v>
      </c>
      <c r="F128" s="65">
        <v>6944500</v>
      </c>
      <c r="G128" s="64">
        <v>46.1</v>
      </c>
    </row>
    <row r="129" spans="1:7" x14ac:dyDescent="0.25">
      <c r="A129" s="63">
        <v>39587</v>
      </c>
      <c r="B129" s="64">
        <v>46.86</v>
      </c>
      <c r="C129" s="64">
        <v>49.6</v>
      </c>
      <c r="D129" s="64">
        <v>44.05</v>
      </c>
      <c r="E129" s="64">
        <v>46.89</v>
      </c>
      <c r="F129" s="65">
        <v>9312500</v>
      </c>
      <c r="G129" s="64">
        <v>46.89</v>
      </c>
    </row>
    <row r="130" spans="1:7" x14ac:dyDescent="0.25">
      <c r="A130" s="63">
        <v>39595</v>
      </c>
      <c r="B130" s="64">
        <v>48</v>
      </c>
      <c r="C130" s="64">
        <v>48.2</v>
      </c>
      <c r="D130" s="64">
        <v>40.33</v>
      </c>
      <c r="E130" s="64">
        <v>42.54</v>
      </c>
      <c r="F130" s="65">
        <v>7999900</v>
      </c>
      <c r="G130" s="64">
        <v>42.54</v>
      </c>
    </row>
    <row r="131" spans="1:7" x14ac:dyDescent="0.25">
      <c r="A131" s="63">
        <v>39601</v>
      </c>
      <c r="B131" s="64">
        <v>42.47</v>
      </c>
      <c r="C131" s="64">
        <v>42.98</v>
      </c>
      <c r="D131" s="64">
        <v>38.69</v>
      </c>
      <c r="E131" s="64">
        <v>40.24</v>
      </c>
      <c r="F131" s="65">
        <v>7063900</v>
      </c>
      <c r="G131" s="64">
        <v>40.24</v>
      </c>
    </row>
    <row r="132" spans="1:7" x14ac:dyDescent="0.25">
      <c r="A132" s="63">
        <v>39608</v>
      </c>
      <c r="B132" s="64">
        <v>40.79</v>
      </c>
      <c r="C132" s="64">
        <v>41.27</v>
      </c>
      <c r="D132" s="64">
        <v>37.26</v>
      </c>
      <c r="E132" s="64">
        <v>41.1</v>
      </c>
      <c r="F132" s="65">
        <v>5368000</v>
      </c>
      <c r="G132" s="64">
        <v>41.1</v>
      </c>
    </row>
    <row r="133" spans="1:7" x14ac:dyDescent="0.25">
      <c r="A133" s="63">
        <v>39615</v>
      </c>
      <c r="B133" s="64">
        <v>41.96</v>
      </c>
      <c r="C133" s="64">
        <v>43.6</v>
      </c>
      <c r="D133" s="64">
        <v>40.75</v>
      </c>
      <c r="E133" s="64">
        <v>41.31</v>
      </c>
      <c r="F133" s="65">
        <v>3845600</v>
      </c>
      <c r="G133" s="64">
        <v>41.31</v>
      </c>
    </row>
    <row r="134" spans="1:7" x14ac:dyDescent="0.25">
      <c r="A134" s="63">
        <v>39622</v>
      </c>
      <c r="B134" s="64">
        <v>42.02</v>
      </c>
      <c r="C134" s="64">
        <v>42.69</v>
      </c>
      <c r="D134" s="64">
        <v>35.799999999999997</v>
      </c>
      <c r="E134" s="64">
        <v>36.53</v>
      </c>
      <c r="F134" s="65">
        <v>3709500</v>
      </c>
      <c r="G134" s="64">
        <v>36.53</v>
      </c>
    </row>
    <row r="135" spans="1:7" x14ac:dyDescent="0.25">
      <c r="A135" s="63">
        <v>39629</v>
      </c>
      <c r="B135" s="64">
        <v>36.78</v>
      </c>
      <c r="C135" s="64">
        <v>37.619999999999997</v>
      </c>
      <c r="D135" s="64">
        <v>32.020000000000003</v>
      </c>
      <c r="E135" s="64">
        <v>34.51</v>
      </c>
      <c r="F135" s="65">
        <v>5078700</v>
      </c>
      <c r="G135" s="64">
        <v>34.51</v>
      </c>
    </row>
    <row r="136" spans="1:7" x14ac:dyDescent="0.25">
      <c r="A136" s="63">
        <v>39636</v>
      </c>
      <c r="B136" s="64">
        <v>34.96</v>
      </c>
      <c r="C136" s="64">
        <v>36</v>
      </c>
      <c r="D136" s="64">
        <v>32.01</v>
      </c>
      <c r="E136" s="64">
        <v>34.24</v>
      </c>
      <c r="F136" s="65">
        <v>3808700</v>
      </c>
      <c r="G136" s="64">
        <v>34.24</v>
      </c>
    </row>
    <row r="137" spans="1:7" x14ac:dyDescent="0.25">
      <c r="A137" s="63">
        <v>39643</v>
      </c>
      <c r="B137" s="64">
        <v>35.24</v>
      </c>
      <c r="C137" s="64">
        <v>38.03</v>
      </c>
      <c r="D137" s="64">
        <v>33.450000000000003</v>
      </c>
      <c r="E137" s="64">
        <v>36.24</v>
      </c>
      <c r="F137" s="65">
        <v>3672700</v>
      </c>
      <c r="G137" s="64">
        <v>36.24</v>
      </c>
    </row>
    <row r="138" spans="1:7" x14ac:dyDescent="0.25">
      <c r="A138" s="63">
        <v>39650</v>
      </c>
      <c r="B138" s="64">
        <v>36.61</v>
      </c>
      <c r="C138" s="64">
        <v>37.49</v>
      </c>
      <c r="D138" s="64">
        <v>31.57</v>
      </c>
      <c r="E138" s="64">
        <v>33.29</v>
      </c>
      <c r="F138" s="65">
        <v>3373500</v>
      </c>
      <c r="G138" s="64">
        <v>33.29</v>
      </c>
    </row>
    <row r="139" spans="1:7" x14ac:dyDescent="0.25">
      <c r="A139" s="63">
        <v>39657</v>
      </c>
      <c r="B139" s="64">
        <v>33.58</v>
      </c>
      <c r="C139" s="64">
        <v>35.619999999999997</v>
      </c>
      <c r="D139" s="64">
        <v>32.659999999999997</v>
      </c>
      <c r="E139" s="64">
        <v>33.51</v>
      </c>
      <c r="F139" s="65">
        <v>2796800</v>
      </c>
      <c r="G139" s="64">
        <v>33.51</v>
      </c>
    </row>
    <row r="140" spans="1:7" x14ac:dyDescent="0.25">
      <c r="A140" s="63">
        <v>39664</v>
      </c>
      <c r="B140" s="64">
        <v>33.96</v>
      </c>
      <c r="C140" s="64">
        <v>34.869999999999997</v>
      </c>
      <c r="D140" s="64">
        <v>31.78</v>
      </c>
      <c r="E140" s="64">
        <v>33.01</v>
      </c>
      <c r="F140" s="65">
        <v>1986500</v>
      </c>
      <c r="G140" s="64">
        <v>33.01</v>
      </c>
    </row>
    <row r="141" spans="1:7" x14ac:dyDescent="0.25">
      <c r="A141" s="63">
        <v>39671</v>
      </c>
      <c r="B141" s="64">
        <v>33.299999999999997</v>
      </c>
      <c r="C141" s="64">
        <v>38.15</v>
      </c>
      <c r="D141" s="64">
        <v>32.1</v>
      </c>
      <c r="E141" s="64">
        <v>37.380000000000003</v>
      </c>
      <c r="F141" s="65">
        <v>2927900</v>
      </c>
      <c r="G141" s="64">
        <v>37.380000000000003</v>
      </c>
    </row>
    <row r="142" spans="1:7" x14ac:dyDescent="0.25">
      <c r="A142" s="63">
        <v>39678</v>
      </c>
      <c r="B142" s="64">
        <v>37.99</v>
      </c>
      <c r="C142" s="64">
        <v>47</v>
      </c>
      <c r="D142" s="64">
        <v>35.39</v>
      </c>
      <c r="E142" s="64">
        <v>46.75</v>
      </c>
      <c r="F142" s="65">
        <v>7137800</v>
      </c>
      <c r="G142" s="64">
        <v>46.75</v>
      </c>
    </row>
    <row r="143" spans="1:7" x14ac:dyDescent="0.25">
      <c r="A143" s="63">
        <v>39685</v>
      </c>
      <c r="B143" s="64">
        <v>46.1</v>
      </c>
      <c r="C143" s="64">
        <v>48.64</v>
      </c>
      <c r="D143" s="64">
        <v>42.25</v>
      </c>
      <c r="E143" s="64">
        <v>47.81</v>
      </c>
      <c r="F143" s="65">
        <v>5043800</v>
      </c>
      <c r="G143" s="64">
        <v>47.81</v>
      </c>
    </row>
    <row r="144" spans="1:7" x14ac:dyDescent="0.25">
      <c r="A144" s="63">
        <v>39693</v>
      </c>
      <c r="B144" s="64">
        <v>46.55</v>
      </c>
      <c r="C144" s="64">
        <v>47.13</v>
      </c>
      <c r="D144" s="64">
        <v>38.51</v>
      </c>
      <c r="E144" s="64">
        <v>43.27</v>
      </c>
      <c r="F144" s="65">
        <v>6342200</v>
      </c>
      <c r="G144" s="64">
        <v>43.27</v>
      </c>
    </row>
    <row r="145" spans="1:7" x14ac:dyDescent="0.25">
      <c r="A145" s="63">
        <v>39699</v>
      </c>
      <c r="B145" s="64">
        <v>44.42</v>
      </c>
      <c r="C145" s="64">
        <v>44.95</v>
      </c>
      <c r="D145" s="64">
        <v>36.520000000000003</v>
      </c>
      <c r="E145" s="64">
        <v>41.1</v>
      </c>
      <c r="F145" s="65">
        <v>6504000</v>
      </c>
      <c r="G145" s="64">
        <v>41.1</v>
      </c>
    </row>
    <row r="146" spans="1:7" x14ac:dyDescent="0.25">
      <c r="A146" s="63">
        <v>39706</v>
      </c>
      <c r="B146" s="64">
        <v>38.479999999999997</v>
      </c>
      <c r="C146" s="64">
        <v>44.9</v>
      </c>
      <c r="D146" s="64">
        <v>35.229999999999997</v>
      </c>
      <c r="E146" s="64">
        <v>43.53</v>
      </c>
      <c r="F146" s="65">
        <v>6454900</v>
      </c>
      <c r="G146" s="64">
        <v>43.53</v>
      </c>
    </row>
    <row r="147" spans="1:7" x14ac:dyDescent="0.25">
      <c r="A147" s="63">
        <v>39713</v>
      </c>
      <c r="B147" s="64">
        <v>43.51</v>
      </c>
      <c r="C147" s="64">
        <v>44.99</v>
      </c>
      <c r="D147" s="64">
        <v>37.659999999999997</v>
      </c>
      <c r="E147" s="64">
        <v>38.479999999999997</v>
      </c>
      <c r="F147" s="65">
        <v>4370800</v>
      </c>
      <c r="G147" s="64">
        <v>38.479999999999997</v>
      </c>
    </row>
    <row r="148" spans="1:7" x14ac:dyDescent="0.25">
      <c r="A148" s="63">
        <v>39720</v>
      </c>
      <c r="B148" s="64">
        <v>37.49</v>
      </c>
      <c r="C148" s="64">
        <v>37.54</v>
      </c>
      <c r="D148" s="64">
        <v>29.79</v>
      </c>
      <c r="E148" s="64">
        <v>33.47</v>
      </c>
      <c r="F148" s="65">
        <v>6016600</v>
      </c>
      <c r="G148" s="64">
        <v>33.47</v>
      </c>
    </row>
    <row r="149" spans="1:7" x14ac:dyDescent="0.25">
      <c r="A149" s="63">
        <v>39727</v>
      </c>
      <c r="B149" s="64">
        <v>31.32</v>
      </c>
      <c r="C149" s="64">
        <v>31.92</v>
      </c>
      <c r="D149" s="64">
        <v>18.5</v>
      </c>
      <c r="E149" s="64">
        <v>21.9</v>
      </c>
      <c r="F149" s="65">
        <v>7047000</v>
      </c>
      <c r="G149" s="64">
        <v>21.9</v>
      </c>
    </row>
    <row r="150" spans="1:7" x14ac:dyDescent="0.25">
      <c r="A150" s="63">
        <v>39734</v>
      </c>
      <c r="B150" s="64">
        <v>24.51</v>
      </c>
      <c r="C150" s="64">
        <v>29.78</v>
      </c>
      <c r="D150" s="64">
        <v>20.11</v>
      </c>
      <c r="E150" s="64">
        <v>21.75</v>
      </c>
      <c r="F150" s="65">
        <v>4730800</v>
      </c>
      <c r="G150" s="64">
        <v>21.75</v>
      </c>
    </row>
    <row r="151" spans="1:7" x14ac:dyDescent="0.25">
      <c r="A151" s="63">
        <v>39741</v>
      </c>
      <c r="B151" s="64">
        <v>23.09</v>
      </c>
      <c r="C151" s="64">
        <v>23.96</v>
      </c>
      <c r="D151" s="64">
        <v>13.58</v>
      </c>
      <c r="E151" s="64">
        <v>14.64</v>
      </c>
      <c r="F151" s="65">
        <v>4742300</v>
      </c>
      <c r="G151" s="64">
        <v>14.64</v>
      </c>
    </row>
    <row r="152" spans="1:7" x14ac:dyDescent="0.25">
      <c r="A152" s="63">
        <v>39748</v>
      </c>
      <c r="B152" s="64">
        <v>13.72</v>
      </c>
      <c r="C152" s="64">
        <v>18.28</v>
      </c>
      <c r="D152" s="64">
        <v>11.5</v>
      </c>
      <c r="E152" s="64">
        <v>17.5</v>
      </c>
      <c r="F152" s="65">
        <v>6238400</v>
      </c>
      <c r="G152" s="64">
        <v>17.5</v>
      </c>
    </row>
    <row r="153" spans="1:7" x14ac:dyDescent="0.25">
      <c r="A153" s="63">
        <v>39755</v>
      </c>
      <c r="B153" s="64">
        <v>17.3</v>
      </c>
      <c r="C153" s="64">
        <v>21.43</v>
      </c>
      <c r="D153" s="64">
        <v>12.01</v>
      </c>
      <c r="E153" s="64">
        <v>14.6</v>
      </c>
      <c r="F153" s="65">
        <v>10508500</v>
      </c>
      <c r="G153" s="64">
        <v>14.6</v>
      </c>
    </row>
    <row r="154" spans="1:7" x14ac:dyDescent="0.25">
      <c r="A154" s="63">
        <v>39762</v>
      </c>
      <c r="B154" s="64">
        <v>15.34</v>
      </c>
      <c r="C154" s="64">
        <v>15.44</v>
      </c>
      <c r="D154" s="64">
        <v>9.5299999999999994</v>
      </c>
      <c r="E154" s="64">
        <v>10.75</v>
      </c>
      <c r="F154" s="65">
        <v>6264100</v>
      </c>
      <c r="G154" s="64">
        <v>10.75</v>
      </c>
    </row>
    <row r="155" spans="1:7" x14ac:dyDescent="0.25">
      <c r="A155" s="63">
        <v>39769</v>
      </c>
      <c r="B155" s="64">
        <v>10.68</v>
      </c>
      <c r="C155" s="64">
        <v>11.44</v>
      </c>
      <c r="D155" s="64">
        <v>5.36</v>
      </c>
      <c r="E155" s="64">
        <v>6.05</v>
      </c>
      <c r="F155" s="65">
        <v>6964500</v>
      </c>
      <c r="G155" s="64">
        <v>6.05</v>
      </c>
    </row>
    <row r="156" spans="1:7" x14ac:dyDescent="0.25">
      <c r="A156" s="63">
        <v>39776</v>
      </c>
      <c r="B156" s="64">
        <v>6.44</v>
      </c>
      <c r="C156" s="64">
        <v>9.11</v>
      </c>
      <c r="D156" s="64">
        <v>5.8</v>
      </c>
      <c r="E156" s="64">
        <v>8.5399999999999991</v>
      </c>
      <c r="F156" s="65">
        <v>6493600</v>
      </c>
      <c r="G156" s="64">
        <v>8.5399999999999991</v>
      </c>
    </row>
    <row r="157" spans="1:7" x14ac:dyDescent="0.25">
      <c r="A157" s="63">
        <v>39783</v>
      </c>
      <c r="B157" s="64">
        <v>8.11</v>
      </c>
      <c r="C157" s="64">
        <v>8.5</v>
      </c>
      <c r="D157" s="64">
        <v>6.6</v>
      </c>
      <c r="E157" s="64">
        <v>8.5</v>
      </c>
      <c r="F157" s="65">
        <v>4097000</v>
      </c>
      <c r="G157" s="64">
        <v>8.5</v>
      </c>
    </row>
    <row r="158" spans="1:7" x14ac:dyDescent="0.25">
      <c r="A158" s="63">
        <v>39790</v>
      </c>
      <c r="B158" s="64">
        <v>9.07</v>
      </c>
      <c r="C158" s="64">
        <v>10.58</v>
      </c>
      <c r="D158" s="64">
        <v>8.4499999999999993</v>
      </c>
      <c r="E158" s="64">
        <v>9.5</v>
      </c>
      <c r="F158" s="65">
        <v>4789500</v>
      </c>
      <c r="G158" s="64">
        <v>9.5</v>
      </c>
    </row>
    <row r="159" spans="1:7" x14ac:dyDescent="0.25">
      <c r="A159" s="63">
        <v>39797</v>
      </c>
      <c r="B159" s="64">
        <v>9.84</v>
      </c>
      <c r="C159" s="64">
        <v>11.75</v>
      </c>
      <c r="D159" s="64">
        <v>9</v>
      </c>
      <c r="E159" s="64">
        <v>11.75</v>
      </c>
      <c r="F159" s="65">
        <v>3642800</v>
      </c>
      <c r="G159" s="64">
        <v>11.75</v>
      </c>
    </row>
    <row r="160" spans="1:7" x14ac:dyDescent="0.25">
      <c r="A160" s="63">
        <v>39804</v>
      </c>
      <c r="B160" s="64">
        <v>11.42</v>
      </c>
      <c r="C160" s="64">
        <v>11.42</v>
      </c>
      <c r="D160" s="64">
        <v>10.02</v>
      </c>
      <c r="E160" s="64">
        <v>10.29</v>
      </c>
      <c r="F160" s="65">
        <v>1876400</v>
      </c>
      <c r="G160" s="64">
        <v>10.29</v>
      </c>
    </row>
    <row r="161" spans="1:7" x14ac:dyDescent="0.25">
      <c r="A161" s="63">
        <v>39811</v>
      </c>
      <c r="B161" s="64">
        <v>10.6</v>
      </c>
      <c r="C161" s="64">
        <v>13.29</v>
      </c>
      <c r="D161" s="64">
        <v>10.45</v>
      </c>
      <c r="E161" s="64">
        <v>12.9</v>
      </c>
      <c r="F161" s="65">
        <v>3467000</v>
      </c>
      <c r="G161" s="64">
        <v>12.9</v>
      </c>
    </row>
    <row r="162" spans="1:7" x14ac:dyDescent="0.25">
      <c r="A162" s="63">
        <v>39818</v>
      </c>
      <c r="B162" s="64">
        <v>13.27</v>
      </c>
      <c r="C162" s="64">
        <v>14.18</v>
      </c>
      <c r="D162" s="64">
        <v>11.51</v>
      </c>
      <c r="E162" s="64">
        <v>12.71</v>
      </c>
      <c r="F162" s="65">
        <v>3450000</v>
      </c>
      <c r="G162" s="64">
        <v>12.71</v>
      </c>
    </row>
    <row r="163" spans="1:7" x14ac:dyDescent="0.25">
      <c r="A163" s="63">
        <v>39825</v>
      </c>
      <c r="B163" s="64">
        <v>12.5</v>
      </c>
      <c r="C163" s="64">
        <v>12.5</v>
      </c>
      <c r="D163" s="64">
        <v>9.25</v>
      </c>
      <c r="E163" s="64">
        <v>10.81</v>
      </c>
      <c r="F163" s="65">
        <v>3723400</v>
      </c>
      <c r="G163" s="64">
        <v>10.81</v>
      </c>
    </row>
    <row r="164" spans="1:7" x14ac:dyDescent="0.25">
      <c r="A164" s="63">
        <v>39833</v>
      </c>
      <c r="B164" s="64">
        <v>10.62</v>
      </c>
      <c r="C164" s="64">
        <v>10.62</v>
      </c>
      <c r="D164" s="64">
        <v>8.06</v>
      </c>
      <c r="E164" s="64">
        <v>8.9</v>
      </c>
      <c r="F164" s="65">
        <v>3843300</v>
      </c>
      <c r="G164" s="64">
        <v>8.9</v>
      </c>
    </row>
    <row r="165" spans="1:7" x14ac:dyDescent="0.25">
      <c r="A165" s="63">
        <v>39839</v>
      </c>
      <c r="B165" s="64">
        <v>9.2799999999999994</v>
      </c>
      <c r="C165" s="64">
        <v>10.029999999999999</v>
      </c>
      <c r="D165" s="64">
        <v>8.82</v>
      </c>
      <c r="E165" s="64">
        <v>9.41</v>
      </c>
      <c r="F165" s="65">
        <v>2170900</v>
      </c>
      <c r="G165" s="64">
        <v>9.41</v>
      </c>
    </row>
    <row r="166" spans="1:7" x14ac:dyDescent="0.25">
      <c r="A166" s="63">
        <v>39846</v>
      </c>
      <c r="B166" s="64">
        <v>9.2899999999999991</v>
      </c>
      <c r="C166" s="64">
        <v>10.199999999999999</v>
      </c>
      <c r="D166" s="64">
        <v>8.85</v>
      </c>
      <c r="E166" s="64">
        <v>9.9</v>
      </c>
      <c r="F166" s="65">
        <v>2045300</v>
      </c>
      <c r="G166" s="64">
        <v>9.9</v>
      </c>
    </row>
    <row r="167" spans="1:7" x14ac:dyDescent="0.25">
      <c r="A167" s="63">
        <v>39853</v>
      </c>
      <c r="B167" s="64">
        <v>9.99</v>
      </c>
      <c r="C167" s="64">
        <v>10.64</v>
      </c>
      <c r="D167" s="64">
        <v>9.16</v>
      </c>
      <c r="E167" s="64">
        <v>9.4600000000000009</v>
      </c>
      <c r="F167" s="65">
        <v>2263400</v>
      </c>
      <c r="G167" s="64">
        <v>9.4600000000000009</v>
      </c>
    </row>
    <row r="168" spans="1:7" x14ac:dyDescent="0.25">
      <c r="A168" s="63">
        <v>39861</v>
      </c>
      <c r="B168" s="64">
        <v>9.06</v>
      </c>
      <c r="C168" s="64">
        <v>9.4</v>
      </c>
      <c r="D168" s="64">
        <v>6.71</v>
      </c>
      <c r="E168" s="64">
        <v>6.86</v>
      </c>
      <c r="F168" s="65">
        <v>3713700</v>
      </c>
      <c r="G168" s="64">
        <v>6.86</v>
      </c>
    </row>
    <row r="169" spans="1:7" x14ac:dyDescent="0.25">
      <c r="A169" s="63">
        <v>39867</v>
      </c>
      <c r="B169" s="64">
        <v>7.39</v>
      </c>
      <c r="C169" s="64">
        <v>7.5</v>
      </c>
      <c r="D169" s="64">
        <v>6</v>
      </c>
      <c r="E169" s="64">
        <v>6.09</v>
      </c>
      <c r="F169" s="65">
        <v>3136100</v>
      </c>
      <c r="G169" s="64">
        <v>6.09</v>
      </c>
    </row>
    <row r="170" spans="1:7" x14ac:dyDescent="0.25">
      <c r="A170" s="63">
        <v>39874</v>
      </c>
      <c r="B170" s="64">
        <v>5.94</v>
      </c>
      <c r="C170" s="64">
        <v>6.06</v>
      </c>
      <c r="D170" s="64">
        <v>5.09</v>
      </c>
      <c r="E170" s="64">
        <v>5.34</v>
      </c>
      <c r="F170" s="65">
        <v>2901300</v>
      </c>
      <c r="G170" s="64">
        <v>5.34</v>
      </c>
    </row>
    <row r="171" spans="1:7" x14ac:dyDescent="0.25">
      <c r="A171" s="63">
        <v>39881</v>
      </c>
      <c r="B171" s="64">
        <v>5.17</v>
      </c>
      <c r="C171" s="64">
        <v>7.19</v>
      </c>
      <c r="D171" s="64">
        <v>5.17</v>
      </c>
      <c r="E171" s="64">
        <v>6.88</v>
      </c>
      <c r="F171" s="65">
        <v>2615500</v>
      </c>
      <c r="G171" s="64">
        <v>6.88</v>
      </c>
    </row>
    <row r="172" spans="1:7" x14ac:dyDescent="0.25">
      <c r="A172" s="63">
        <v>39888</v>
      </c>
      <c r="B172" s="64">
        <v>7.18</v>
      </c>
      <c r="C172" s="64">
        <v>7.85</v>
      </c>
      <c r="D172" s="64">
        <v>6.4</v>
      </c>
      <c r="E172" s="64">
        <v>6.91</v>
      </c>
      <c r="F172" s="65">
        <v>3042200</v>
      </c>
      <c r="G172" s="64">
        <v>6.91</v>
      </c>
    </row>
    <row r="173" spans="1:7" x14ac:dyDescent="0.25">
      <c r="A173" s="63">
        <v>39895</v>
      </c>
      <c r="B173" s="64">
        <v>7.44</v>
      </c>
      <c r="C173" s="64">
        <v>11.99</v>
      </c>
      <c r="D173" s="64">
        <v>7.33</v>
      </c>
      <c r="E173" s="64">
        <v>11.65</v>
      </c>
      <c r="F173" s="65">
        <v>9217700</v>
      </c>
      <c r="G173" s="64">
        <v>11.65</v>
      </c>
    </row>
    <row r="174" spans="1:7" x14ac:dyDescent="0.25">
      <c r="A174" s="63">
        <v>39902</v>
      </c>
      <c r="B174" s="64">
        <v>10.9</v>
      </c>
      <c r="C174" s="64">
        <v>14.59</v>
      </c>
      <c r="D174" s="64">
        <v>10.31</v>
      </c>
      <c r="E174" s="64">
        <v>14</v>
      </c>
      <c r="F174" s="65">
        <v>9573700</v>
      </c>
      <c r="G174" s="64">
        <v>14</v>
      </c>
    </row>
    <row r="175" spans="1:7" x14ac:dyDescent="0.25">
      <c r="A175" s="63">
        <v>39909</v>
      </c>
      <c r="B175" s="64">
        <v>13.41</v>
      </c>
      <c r="C175" s="64">
        <v>14.57</v>
      </c>
      <c r="D175" s="64">
        <v>12.44</v>
      </c>
      <c r="E175" s="64">
        <v>14.4</v>
      </c>
      <c r="F175" s="65">
        <v>5194200</v>
      </c>
      <c r="G175" s="64">
        <v>14.4</v>
      </c>
    </row>
    <row r="176" spans="1:7" x14ac:dyDescent="0.25">
      <c r="A176" s="63">
        <v>39916</v>
      </c>
      <c r="B176" s="64">
        <v>14.28</v>
      </c>
      <c r="C176" s="64">
        <v>15.45</v>
      </c>
      <c r="D176" s="64">
        <v>13.82</v>
      </c>
      <c r="E176" s="64">
        <v>14.75</v>
      </c>
      <c r="F176" s="65">
        <v>4305800</v>
      </c>
      <c r="G176" s="64">
        <v>14.75</v>
      </c>
    </row>
    <row r="177" spans="1:7" x14ac:dyDescent="0.25">
      <c r="A177" s="63">
        <v>39923</v>
      </c>
      <c r="B177" s="64">
        <v>14.29</v>
      </c>
      <c r="C177" s="64">
        <v>14.29</v>
      </c>
      <c r="D177" s="64">
        <v>12.03</v>
      </c>
      <c r="E177" s="64">
        <v>13.16</v>
      </c>
      <c r="F177" s="65">
        <v>3858300</v>
      </c>
      <c r="G177" s="64">
        <v>13.16</v>
      </c>
    </row>
    <row r="178" spans="1:7" x14ac:dyDescent="0.25">
      <c r="A178" s="63">
        <v>39930</v>
      </c>
      <c r="B178" s="64">
        <v>12.77</v>
      </c>
      <c r="C178" s="64">
        <v>16.16</v>
      </c>
      <c r="D178" s="64">
        <v>12.05</v>
      </c>
      <c r="E178" s="64">
        <v>14.58</v>
      </c>
      <c r="F178" s="65">
        <v>5377900</v>
      </c>
      <c r="G178" s="64">
        <v>14.58</v>
      </c>
    </row>
    <row r="179" spans="1:7" x14ac:dyDescent="0.25">
      <c r="A179" s="63">
        <v>39937</v>
      </c>
      <c r="B179" s="64">
        <v>15.26</v>
      </c>
      <c r="C179" s="64">
        <v>19.309999999999999</v>
      </c>
      <c r="D179" s="64">
        <v>15.18</v>
      </c>
      <c r="E179" s="64">
        <v>16.45</v>
      </c>
      <c r="F179" s="65">
        <v>6464400</v>
      </c>
      <c r="G179" s="64">
        <v>16.45</v>
      </c>
    </row>
    <row r="180" spans="1:7" x14ac:dyDescent="0.25">
      <c r="A180" s="63">
        <v>39944</v>
      </c>
      <c r="B180" s="64">
        <v>15.62</v>
      </c>
      <c r="C180" s="64">
        <v>17.14</v>
      </c>
      <c r="D180" s="64">
        <v>13.07</v>
      </c>
      <c r="E180" s="64">
        <v>14.34</v>
      </c>
      <c r="F180" s="65">
        <v>4688200</v>
      </c>
      <c r="G180" s="64">
        <v>14.34</v>
      </c>
    </row>
    <row r="181" spans="1:7" x14ac:dyDescent="0.25">
      <c r="A181" s="63">
        <v>39951</v>
      </c>
      <c r="B181" s="64">
        <v>14.72</v>
      </c>
      <c r="C181" s="64">
        <v>17.41</v>
      </c>
      <c r="D181" s="64">
        <v>12.45</v>
      </c>
      <c r="E181" s="64">
        <v>12.48</v>
      </c>
      <c r="F181" s="65">
        <v>11647500</v>
      </c>
      <c r="G181" s="64">
        <v>12.48</v>
      </c>
    </row>
    <row r="182" spans="1:7" x14ac:dyDescent="0.25">
      <c r="A182" s="63">
        <v>39959</v>
      </c>
      <c r="B182" s="64">
        <v>12.55</v>
      </c>
      <c r="C182" s="64">
        <v>16.899999999999999</v>
      </c>
      <c r="D182" s="64">
        <v>12.35</v>
      </c>
      <c r="E182" s="64">
        <v>16.34</v>
      </c>
      <c r="F182" s="65">
        <v>13381400</v>
      </c>
      <c r="G182" s="64">
        <v>16.34</v>
      </c>
    </row>
    <row r="183" spans="1:7" x14ac:dyDescent="0.25">
      <c r="A183" s="63">
        <v>39965</v>
      </c>
      <c r="B183" s="64">
        <v>17.149999999999999</v>
      </c>
      <c r="C183" s="64">
        <v>18.28</v>
      </c>
      <c r="D183" s="64">
        <v>15.6</v>
      </c>
      <c r="E183" s="64">
        <v>17.11</v>
      </c>
      <c r="F183" s="65">
        <v>7752300</v>
      </c>
      <c r="G183" s="64">
        <v>17.11</v>
      </c>
    </row>
    <row r="184" spans="1:7" x14ac:dyDescent="0.25">
      <c r="A184" s="63">
        <v>39972</v>
      </c>
      <c r="B184" s="64">
        <v>16.760000000000002</v>
      </c>
      <c r="C184" s="64">
        <v>20.190000000000001</v>
      </c>
      <c r="D184" s="64">
        <v>16.100000000000001</v>
      </c>
      <c r="E184" s="64">
        <v>18.170000000000002</v>
      </c>
      <c r="F184" s="65">
        <v>9012100</v>
      </c>
      <c r="G184" s="64">
        <v>18.170000000000002</v>
      </c>
    </row>
    <row r="185" spans="1:7" x14ac:dyDescent="0.25">
      <c r="A185" s="63">
        <v>39979</v>
      </c>
      <c r="B185" s="64">
        <v>17.649999999999999</v>
      </c>
      <c r="C185" s="64">
        <v>19.059999999999999</v>
      </c>
      <c r="D185" s="64">
        <v>16.82</v>
      </c>
      <c r="E185" s="64">
        <v>18.04</v>
      </c>
      <c r="F185" s="65">
        <v>5751400</v>
      </c>
      <c r="G185" s="64">
        <v>18.04</v>
      </c>
    </row>
    <row r="186" spans="1:7" x14ac:dyDescent="0.25">
      <c r="A186" s="63">
        <v>39986</v>
      </c>
      <c r="B186" s="64">
        <v>17.510000000000002</v>
      </c>
      <c r="C186" s="64">
        <v>18.899999999999999</v>
      </c>
      <c r="D186" s="64">
        <v>15.45</v>
      </c>
      <c r="E186" s="64">
        <v>18.010000000000002</v>
      </c>
      <c r="F186" s="65">
        <v>7146100</v>
      </c>
      <c r="G186" s="64">
        <v>18.010000000000002</v>
      </c>
    </row>
    <row r="187" spans="1:7" x14ac:dyDescent="0.25">
      <c r="A187" s="63">
        <v>39993</v>
      </c>
      <c r="B187" s="64">
        <v>18.59</v>
      </c>
      <c r="C187" s="64">
        <v>19.28</v>
      </c>
      <c r="D187" s="64">
        <v>17.5</v>
      </c>
      <c r="E187" s="64">
        <v>18.37</v>
      </c>
      <c r="F187" s="65">
        <v>6742600</v>
      </c>
      <c r="G187" s="64">
        <v>18.37</v>
      </c>
    </row>
    <row r="188" spans="1:7" x14ac:dyDescent="0.25">
      <c r="A188" s="63">
        <v>40000</v>
      </c>
      <c r="B188" s="64">
        <v>17.809999999999999</v>
      </c>
      <c r="C188" s="64">
        <v>17.989999999999998</v>
      </c>
      <c r="D188" s="64">
        <v>14.16</v>
      </c>
      <c r="E188" s="64">
        <v>14.35</v>
      </c>
      <c r="F188" s="65">
        <v>6875000</v>
      </c>
      <c r="G188" s="64">
        <v>14.35</v>
      </c>
    </row>
    <row r="189" spans="1:7" x14ac:dyDescent="0.25">
      <c r="A189" s="63">
        <v>40007</v>
      </c>
      <c r="B189" s="64">
        <v>15.38</v>
      </c>
      <c r="C189" s="64">
        <v>16.100000000000001</v>
      </c>
      <c r="D189" s="64">
        <v>14.08</v>
      </c>
      <c r="E189" s="64">
        <v>15.95</v>
      </c>
      <c r="F189" s="65">
        <v>5587500</v>
      </c>
      <c r="G189" s="64">
        <v>15.95</v>
      </c>
    </row>
    <row r="190" spans="1:7" x14ac:dyDescent="0.25">
      <c r="A190" s="63">
        <v>40014</v>
      </c>
      <c r="B190" s="64">
        <v>16.489999999999998</v>
      </c>
      <c r="C190" s="64">
        <v>20.5</v>
      </c>
      <c r="D190" s="64">
        <v>16.079999999999998</v>
      </c>
      <c r="E190" s="64">
        <v>20.49</v>
      </c>
      <c r="F190" s="65">
        <v>8018500</v>
      </c>
      <c r="G190" s="64">
        <v>20.49</v>
      </c>
    </row>
    <row r="191" spans="1:7" x14ac:dyDescent="0.25">
      <c r="A191" s="63">
        <v>40021</v>
      </c>
      <c r="B191" s="64">
        <v>21.2</v>
      </c>
      <c r="C191" s="64">
        <v>21.38</v>
      </c>
      <c r="D191" s="64">
        <v>17.87</v>
      </c>
      <c r="E191" s="64">
        <v>18.39</v>
      </c>
      <c r="F191" s="65">
        <v>7191300</v>
      </c>
      <c r="G191" s="64">
        <v>18.39</v>
      </c>
    </row>
    <row r="192" spans="1:7" x14ac:dyDescent="0.25">
      <c r="A192" s="63">
        <v>40028</v>
      </c>
      <c r="B192" s="64">
        <v>18.86</v>
      </c>
      <c r="C192" s="64">
        <v>20.88</v>
      </c>
      <c r="D192" s="64">
        <v>17.760000000000002</v>
      </c>
      <c r="E192" s="64">
        <v>18.22</v>
      </c>
      <c r="F192" s="65">
        <v>7413900</v>
      </c>
      <c r="G192" s="64">
        <v>18.22</v>
      </c>
    </row>
    <row r="193" spans="1:7" x14ac:dyDescent="0.25">
      <c r="A193" s="63">
        <v>40035</v>
      </c>
      <c r="B193" s="64">
        <v>18.22</v>
      </c>
      <c r="C193" s="64">
        <v>19.149999999999999</v>
      </c>
      <c r="D193" s="64">
        <v>16.95</v>
      </c>
      <c r="E193" s="64">
        <v>17.64</v>
      </c>
      <c r="F193" s="65">
        <v>5778400</v>
      </c>
      <c r="G193" s="64">
        <v>17.64</v>
      </c>
    </row>
    <row r="194" spans="1:7" x14ac:dyDescent="0.25">
      <c r="A194" s="63">
        <v>40042</v>
      </c>
      <c r="B194" s="64">
        <v>16.71</v>
      </c>
      <c r="C194" s="64">
        <v>17.5</v>
      </c>
      <c r="D194" s="64">
        <v>14.94</v>
      </c>
      <c r="E194" s="64">
        <v>15.3</v>
      </c>
      <c r="F194" s="65">
        <v>8618500</v>
      </c>
      <c r="G194" s="64">
        <v>15.3</v>
      </c>
    </row>
    <row r="195" spans="1:7" x14ac:dyDescent="0.25">
      <c r="A195" s="63">
        <v>40049</v>
      </c>
      <c r="B195" s="64">
        <v>15.55</v>
      </c>
      <c r="C195" s="64">
        <v>15.58</v>
      </c>
      <c r="D195" s="64">
        <v>14.4</v>
      </c>
      <c r="E195" s="64">
        <v>15.05</v>
      </c>
      <c r="F195" s="65">
        <v>6268100</v>
      </c>
      <c r="G195" s="64">
        <v>15.05</v>
      </c>
    </row>
    <row r="196" spans="1:7" x14ac:dyDescent="0.25">
      <c r="A196" s="63">
        <v>40056</v>
      </c>
      <c r="B196" s="64">
        <v>14.99</v>
      </c>
      <c r="C196" s="64">
        <v>15</v>
      </c>
      <c r="D196" s="64">
        <v>12.79</v>
      </c>
      <c r="E196" s="64">
        <v>14.85</v>
      </c>
      <c r="F196" s="65">
        <v>7035300</v>
      </c>
      <c r="G196" s="64">
        <v>14.85</v>
      </c>
    </row>
    <row r="197" spans="1:7" x14ac:dyDescent="0.25">
      <c r="A197" s="63">
        <v>40064</v>
      </c>
      <c r="B197" s="64">
        <v>15.81</v>
      </c>
      <c r="C197" s="64">
        <v>16.7</v>
      </c>
      <c r="D197" s="64">
        <v>14.85</v>
      </c>
      <c r="E197" s="64">
        <v>15.97</v>
      </c>
      <c r="F197" s="65">
        <v>6618100</v>
      </c>
      <c r="G197" s="64">
        <v>15.97</v>
      </c>
    </row>
    <row r="198" spans="1:7" x14ac:dyDescent="0.25">
      <c r="A198" s="63">
        <v>40070</v>
      </c>
      <c r="B198" s="64">
        <v>15.61</v>
      </c>
      <c r="C198" s="64">
        <v>17.68</v>
      </c>
      <c r="D198" s="64">
        <v>15.36</v>
      </c>
      <c r="E198" s="64">
        <v>16.96</v>
      </c>
      <c r="F198" s="65">
        <v>4546100</v>
      </c>
      <c r="G198" s="64">
        <v>16.96</v>
      </c>
    </row>
    <row r="199" spans="1:7" x14ac:dyDescent="0.25">
      <c r="A199" s="63">
        <v>40077</v>
      </c>
      <c r="B199" s="64">
        <v>16.68</v>
      </c>
      <c r="C199" s="64">
        <v>17.649999999999999</v>
      </c>
      <c r="D199" s="64">
        <v>15.57</v>
      </c>
      <c r="E199" s="64">
        <v>15.75</v>
      </c>
      <c r="F199" s="65">
        <v>3775200</v>
      </c>
      <c r="G199" s="64">
        <v>15.75</v>
      </c>
    </row>
    <row r="200" spans="1:7" x14ac:dyDescent="0.25">
      <c r="A200" s="63">
        <v>40084</v>
      </c>
      <c r="B200" s="64">
        <v>15.41</v>
      </c>
      <c r="C200" s="64">
        <v>15.88</v>
      </c>
      <c r="D200" s="64">
        <v>13.82</v>
      </c>
      <c r="E200" s="64">
        <v>13.98</v>
      </c>
      <c r="F200" s="65">
        <v>4740400</v>
      </c>
      <c r="G200" s="64">
        <v>13.98</v>
      </c>
    </row>
    <row r="201" spans="1:7" x14ac:dyDescent="0.25">
      <c r="A201" s="63">
        <v>40091</v>
      </c>
      <c r="B201" s="64">
        <v>14.12</v>
      </c>
      <c r="C201" s="64">
        <v>15.55</v>
      </c>
      <c r="D201" s="64">
        <v>13.76</v>
      </c>
      <c r="E201" s="64">
        <v>15.55</v>
      </c>
      <c r="F201" s="65">
        <v>4155000</v>
      </c>
      <c r="G201" s="64">
        <v>15.55</v>
      </c>
    </row>
    <row r="202" spans="1:7" x14ac:dyDescent="0.25">
      <c r="A202" s="63">
        <v>40098</v>
      </c>
      <c r="B202" s="64">
        <v>15.67</v>
      </c>
      <c r="C202" s="64">
        <v>16.25</v>
      </c>
      <c r="D202" s="64">
        <v>14.36</v>
      </c>
      <c r="E202" s="64">
        <v>14.89</v>
      </c>
      <c r="F202" s="65">
        <v>4763200</v>
      </c>
      <c r="G202" s="64">
        <v>14.89</v>
      </c>
    </row>
    <row r="203" spans="1:7" x14ac:dyDescent="0.25">
      <c r="A203" s="63">
        <v>40105</v>
      </c>
      <c r="B203" s="64">
        <v>14.88</v>
      </c>
      <c r="C203" s="64">
        <v>15.27</v>
      </c>
      <c r="D203" s="64">
        <v>13.6</v>
      </c>
      <c r="E203" s="64">
        <v>13.64</v>
      </c>
      <c r="F203" s="65">
        <v>4025000</v>
      </c>
      <c r="G203" s="64">
        <v>13.64</v>
      </c>
    </row>
    <row r="204" spans="1:7" x14ac:dyDescent="0.25">
      <c r="A204" s="63">
        <v>40112</v>
      </c>
      <c r="B204" s="64">
        <v>13.94</v>
      </c>
      <c r="C204" s="64">
        <v>14.2</v>
      </c>
      <c r="D204" s="64">
        <v>12.11</v>
      </c>
      <c r="E204" s="64">
        <v>12.67</v>
      </c>
      <c r="F204" s="65">
        <v>5512300</v>
      </c>
      <c r="G204" s="64">
        <v>12.67</v>
      </c>
    </row>
    <row r="205" spans="1:7" x14ac:dyDescent="0.25">
      <c r="A205" s="63">
        <v>40119</v>
      </c>
      <c r="B205" s="64">
        <v>12.76</v>
      </c>
      <c r="C205" s="64">
        <v>13.4</v>
      </c>
      <c r="D205" s="64">
        <v>12.01</v>
      </c>
      <c r="E205" s="64">
        <v>12.7</v>
      </c>
      <c r="F205" s="65">
        <v>4048500</v>
      </c>
      <c r="G205" s="64">
        <v>12.7</v>
      </c>
    </row>
    <row r="206" spans="1:7" x14ac:dyDescent="0.25">
      <c r="A206" s="63">
        <v>40126</v>
      </c>
      <c r="B206" s="64">
        <v>12.94</v>
      </c>
      <c r="C206" s="64">
        <v>13.89</v>
      </c>
      <c r="D206" s="64">
        <v>12.77</v>
      </c>
      <c r="E206" s="64">
        <v>13.72</v>
      </c>
      <c r="F206" s="65">
        <v>3698100</v>
      </c>
      <c r="G206" s="64">
        <v>13.72</v>
      </c>
    </row>
    <row r="207" spans="1:7" x14ac:dyDescent="0.25">
      <c r="A207" s="63">
        <v>40133</v>
      </c>
      <c r="B207" s="64">
        <v>14.55</v>
      </c>
      <c r="C207" s="64">
        <v>16.38</v>
      </c>
      <c r="D207" s="64">
        <v>14.37</v>
      </c>
      <c r="E207" s="64">
        <v>15.18</v>
      </c>
      <c r="F207" s="65">
        <v>9782600</v>
      </c>
      <c r="G207" s="64">
        <v>15.18</v>
      </c>
    </row>
    <row r="208" spans="1:7" x14ac:dyDescent="0.25">
      <c r="A208" s="63">
        <v>40140</v>
      </c>
      <c r="B208" s="64">
        <v>15.65</v>
      </c>
      <c r="C208" s="64">
        <v>15.79</v>
      </c>
      <c r="D208" s="64">
        <v>13.78</v>
      </c>
      <c r="E208" s="64">
        <v>14.18</v>
      </c>
      <c r="F208" s="65">
        <v>3822300</v>
      </c>
      <c r="G208" s="64">
        <v>14.18</v>
      </c>
    </row>
    <row r="209" spans="1:7" x14ac:dyDescent="0.25">
      <c r="A209" s="63">
        <v>40147</v>
      </c>
      <c r="B209" s="64">
        <v>14.3</v>
      </c>
      <c r="C209" s="64">
        <v>16</v>
      </c>
      <c r="D209" s="64">
        <v>14.3</v>
      </c>
      <c r="E209" s="64">
        <v>15.39</v>
      </c>
      <c r="F209" s="65">
        <v>3903200</v>
      </c>
      <c r="G209" s="64">
        <v>15.39</v>
      </c>
    </row>
    <row r="210" spans="1:7" x14ac:dyDescent="0.25">
      <c r="A210" s="63">
        <v>40154</v>
      </c>
      <c r="B210" s="64">
        <v>15.89</v>
      </c>
      <c r="C210" s="64">
        <v>17.41</v>
      </c>
      <c r="D210" s="64">
        <v>15.81</v>
      </c>
      <c r="E210" s="64">
        <v>16.97</v>
      </c>
      <c r="F210" s="65">
        <v>6189900</v>
      </c>
      <c r="G210" s="64">
        <v>16.97</v>
      </c>
    </row>
    <row r="211" spans="1:7" x14ac:dyDescent="0.25">
      <c r="A211" s="63">
        <v>40161</v>
      </c>
      <c r="B211" s="64">
        <v>17.14</v>
      </c>
      <c r="C211" s="64">
        <v>18.2</v>
      </c>
      <c r="D211" s="64">
        <v>16.63</v>
      </c>
      <c r="E211" s="64">
        <v>16.98</v>
      </c>
      <c r="F211" s="65">
        <v>4605200</v>
      </c>
      <c r="G211" s="64">
        <v>16.98</v>
      </c>
    </row>
    <row r="212" spans="1:7" x14ac:dyDescent="0.25">
      <c r="A212" s="63">
        <v>40168</v>
      </c>
      <c r="B212" s="64">
        <v>17.05</v>
      </c>
      <c r="C212" s="64">
        <v>17.68</v>
      </c>
      <c r="D212" s="64">
        <v>16.559999999999999</v>
      </c>
      <c r="E212" s="64">
        <v>16.71</v>
      </c>
      <c r="F212" s="65">
        <v>2288400</v>
      </c>
      <c r="G212" s="64">
        <v>16.71</v>
      </c>
    </row>
    <row r="213" spans="1:7" x14ac:dyDescent="0.25">
      <c r="A213" s="63">
        <v>40175</v>
      </c>
      <c r="B213" s="64">
        <v>16.760000000000002</v>
      </c>
      <c r="C213" s="64">
        <v>16.920000000000002</v>
      </c>
      <c r="D213" s="64">
        <v>15.9</v>
      </c>
      <c r="E213" s="64">
        <v>16.63</v>
      </c>
      <c r="F213" s="65">
        <v>1805800</v>
      </c>
      <c r="G213" s="64">
        <v>16.63</v>
      </c>
    </row>
    <row r="214" spans="1:7" x14ac:dyDescent="0.25">
      <c r="A214" s="63">
        <v>40182</v>
      </c>
      <c r="B214" s="64">
        <v>16.920000000000002</v>
      </c>
      <c r="C214" s="64">
        <v>18.78</v>
      </c>
      <c r="D214" s="64">
        <v>16.760000000000002</v>
      </c>
      <c r="E214" s="64">
        <v>18.03</v>
      </c>
      <c r="F214" s="65">
        <v>4428100</v>
      </c>
      <c r="G214" s="64">
        <v>18.03</v>
      </c>
    </row>
    <row r="215" spans="1:7" x14ac:dyDescent="0.25">
      <c r="A215" s="63">
        <v>40189</v>
      </c>
      <c r="B215" s="64">
        <v>18.34</v>
      </c>
      <c r="C215" s="64">
        <v>18.649999999999999</v>
      </c>
      <c r="D215" s="64">
        <v>15.28</v>
      </c>
      <c r="E215" s="64">
        <v>15.57</v>
      </c>
      <c r="F215" s="65">
        <v>5990700</v>
      </c>
      <c r="G215" s="64">
        <v>15.57</v>
      </c>
    </row>
    <row r="216" spans="1:7" x14ac:dyDescent="0.25">
      <c r="A216" s="63">
        <v>40197</v>
      </c>
      <c r="B216" s="64">
        <v>15.51</v>
      </c>
      <c r="C216" s="64">
        <v>15.88</v>
      </c>
      <c r="D216" s="64">
        <v>13.01</v>
      </c>
      <c r="E216" s="64">
        <v>13.02</v>
      </c>
      <c r="F216" s="65">
        <v>7907400</v>
      </c>
      <c r="G216" s="64">
        <v>13.02</v>
      </c>
    </row>
    <row r="217" spans="1:7" x14ac:dyDescent="0.25">
      <c r="A217" s="63">
        <v>40203</v>
      </c>
      <c r="B217" s="64">
        <v>13.32</v>
      </c>
      <c r="C217" s="64">
        <v>14.1</v>
      </c>
      <c r="D217" s="64">
        <v>13.06</v>
      </c>
      <c r="E217" s="64">
        <v>13.51</v>
      </c>
      <c r="F217" s="65">
        <v>4795100</v>
      </c>
      <c r="G217" s="64">
        <v>13.51</v>
      </c>
    </row>
    <row r="218" spans="1:7" x14ac:dyDescent="0.25">
      <c r="A218" s="63">
        <v>40210</v>
      </c>
      <c r="B218" s="64">
        <v>13.69</v>
      </c>
      <c r="C218" s="64">
        <v>14.23</v>
      </c>
      <c r="D218" s="64">
        <v>12.58</v>
      </c>
      <c r="E218" s="64">
        <v>13.01</v>
      </c>
      <c r="F218" s="65">
        <v>3905100</v>
      </c>
      <c r="G218" s="64">
        <v>13.01</v>
      </c>
    </row>
    <row r="219" spans="1:7" x14ac:dyDescent="0.25">
      <c r="A219" s="63">
        <v>40217</v>
      </c>
      <c r="B219" s="64">
        <v>12.97</v>
      </c>
      <c r="C219" s="64">
        <v>13.72</v>
      </c>
      <c r="D219" s="64">
        <v>12.6</v>
      </c>
      <c r="E219" s="64">
        <v>13.48</v>
      </c>
      <c r="F219" s="65">
        <v>2681500</v>
      </c>
      <c r="G219" s="64">
        <v>13.48</v>
      </c>
    </row>
    <row r="220" spans="1:7" x14ac:dyDescent="0.25">
      <c r="A220" s="63">
        <v>40225</v>
      </c>
      <c r="B220" s="64">
        <v>13.63</v>
      </c>
      <c r="C220" s="64">
        <v>14.57</v>
      </c>
      <c r="D220" s="64">
        <v>13.28</v>
      </c>
      <c r="E220" s="64">
        <v>13.44</v>
      </c>
      <c r="F220" s="65">
        <v>3455000</v>
      </c>
      <c r="G220" s="64">
        <v>13.44</v>
      </c>
    </row>
    <row r="221" spans="1:7" x14ac:dyDescent="0.25">
      <c r="A221" s="63">
        <v>40231</v>
      </c>
      <c r="B221" s="64">
        <v>13.32</v>
      </c>
      <c r="C221" s="64">
        <v>13.59</v>
      </c>
      <c r="D221" s="64">
        <v>12.75</v>
      </c>
      <c r="E221" s="64">
        <v>13.26</v>
      </c>
      <c r="F221" s="65">
        <v>3321200</v>
      </c>
      <c r="G221" s="64">
        <v>13.26</v>
      </c>
    </row>
    <row r="222" spans="1:7" x14ac:dyDescent="0.25">
      <c r="A222" s="63">
        <v>40238</v>
      </c>
      <c r="B222" s="64">
        <v>13.34</v>
      </c>
      <c r="C222" s="64">
        <v>14.86</v>
      </c>
      <c r="D222" s="64">
        <v>13.22</v>
      </c>
      <c r="E222" s="64">
        <v>14.86</v>
      </c>
      <c r="F222" s="65">
        <v>4964300</v>
      </c>
      <c r="G222" s="64">
        <v>14.86</v>
      </c>
    </row>
    <row r="223" spans="1:7" x14ac:dyDescent="0.25">
      <c r="A223" s="63">
        <v>40245</v>
      </c>
      <c r="B223" s="64">
        <v>15.17</v>
      </c>
      <c r="C223" s="64">
        <v>15.2</v>
      </c>
      <c r="D223" s="64">
        <v>13.85</v>
      </c>
      <c r="E223" s="64">
        <v>14.26</v>
      </c>
      <c r="F223" s="65">
        <v>4507600</v>
      </c>
      <c r="G223" s="64">
        <v>14.26</v>
      </c>
    </row>
    <row r="224" spans="1:7" x14ac:dyDescent="0.25">
      <c r="A224" s="63">
        <v>40252</v>
      </c>
      <c r="B224" s="64">
        <v>14.15</v>
      </c>
      <c r="C224" s="64">
        <v>15.17</v>
      </c>
      <c r="D224" s="64">
        <v>14.1</v>
      </c>
      <c r="E224" s="64">
        <v>14.24</v>
      </c>
      <c r="F224" s="65">
        <v>3160300</v>
      </c>
      <c r="G224" s="64">
        <v>14.24</v>
      </c>
    </row>
    <row r="225" spans="1:7" x14ac:dyDescent="0.25">
      <c r="A225" s="63">
        <v>40259</v>
      </c>
      <c r="B225" s="64">
        <v>14.1</v>
      </c>
      <c r="C225" s="64">
        <v>14.39</v>
      </c>
      <c r="D225" s="64">
        <v>13.65</v>
      </c>
      <c r="E225" s="64">
        <v>14.13</v>
      </c>
      <c r="F225" s="65">
        <v>3116000</v>
      </c>
      <c r="G225" s="64">
        <v>14.13</v>
      </c>
    </row>
    <row r="226" spans="1:7" x14ac:dyDescent="0.25">
      <c r="A226" s="63">
        <v>40266</v>
      </c>
      <c r="B226" s="64">
        <v>14.24</v>
      </c>
      <c r="C226" s="64">
        <v>14.48</v>
      </c>
      <c r="D226" s="64">
        <v>13.95</v>
      </c>
      <c r="E226" s="64">
        <v>14.2</v>
      </c>
      <c r="F226" s="65">
        <v>2318400</v>
      </c>
      <c r="G226" s="64">
        <v>14.2</v>
      </c>
    </row>
    <row r="227" spans="1:7" x14ac:dyDescent="0.25">
      <c r="A227" s="63">
        <v>40273</v>
      </c>
      <c r="B227" s="64">
        <v>14.21</v>
      </c>
      <c r="C227" s="64">
        <v>15.25</v>
      </c>
      <c r="D227" s="64">
        <v>13.99</v>
      </c>
      <c r="E227" s="64">
        <v>14.7</v>
      </c>
      <c r="F227" s="65">
        <v>4024400</v>
      </c>
      <c r="G227" s="64">
        <v>14.7</v>
      </c>
    </row>
    <row r="228" spans="1:7" x14ac:dyDescent="0.25">
      <c r="A228" s="63">
        <v>40280</v>
      </c>
      <c r="B228" s="64">
        <v>14.88</v>
      </c>
      <c r="C228" s="64">
        <v>15.55</v>
      </c>
      <c r="D228" s="64">
        <v>14.42</v>
      </c>
      <c r="E228" s="64">
        <v>14.43</v>
      </c>
      <c r="F228" s="65">
        <v>3735700</v>
      </c>
      <c r="G228" s="64">
        <v>14.43</v>
      </c>
    </row>
    <row r="229" spans="1:7" x14ac:dyDescent="0.25">
      <c r="A229" s="63">
        <v>40287</v>
      </c>
      <c r="B229" s="64">
        <v>14.35</v>
      </c>
      <c r="C229" s="64">
        <v>14.67</v>
      </c>
      <c r="D229" s="64">
        <v>13.62</v>
      </c>
      <c r="E229" s="64">
        <v>14.08</v>
      </c>
      <c r="F229" s="65">
        <v>3450700</v>
      </c>
      <c r="G229" s="64">
        <v>14.08</v>
      </c>
    </row>
    <row r="230" spans="1:7" x14ac:dyDescent="0.25">
      <c r="A230" s="63">
        <v>40294</v>
      </c>
      <c r="B230" s="64">
        <v>14.16</v>
      </c>
      <c r="C230" s="64">
        <v>14.26</v>
      </c>
      <c r="D230" s="64">
        <v>12.92</v>
      </c>
      <c r="E230" s="64">
        <v>13.56</v>
      </c>
      <c r="F230" s="65">
        <v>4017700</v>
      </c>
      <c r="G230" s="64">
        <v>13.56</v>
      </c>
    </row>
    <row r="231" spans="1:7" x14ac:dyDescent="0.25">
      <c r="A231" s="63">
        <v>40301</v>
      </c>
      <c r="B231" s="64">
        <v>13.73</v>
      </c>
      <c r="C231" s="64">
        <v>13.94</v>
      </c>
      <c r="D231" s="64">
        <v>10</v>
      </c>
      <c r="E231" s="64">
        <v>10.49</v>
      </c>
      <c r="F231" s="65">
        <v>6705800</v>
      </c>
      <c r="G231" s="64">
        <v>10.49</v>
      </c>
    </row>
    <row r="232" spans="1:7" x14ac:dyDescent="0.25">
      <c r="A232" s="63">
        <v>40308</v>
      </c>
      <c r="B232" s="64">
        <v>11.93</v>
      </c>
      <c r="C232" s="64">
        <v>12.17</v>
      </c>
      <c r="D232" s="64">
        <v>10.37</v>
      </c>
      <c r="E232" s="64">
        <v>10.62</v>
      </c>
      <c r="F232" s="65">
        <v>4579900</v>
      </c>
      <c r="G232" s="64">
        <v>10.62</v>
      </c>
    </row>
    <row r="233" spans="1:7" x14ac:dyDescent="0.25">
      <c r="A233" s="63">
        <v>40315</v>
      </c>
      <c r="B233" s="64">
        <v>10.59</v>
      </c>
      <c r="C233" s="64">
        <v>10.62</v>
      </c>
      <c r="D233" s="64">
        <v>9.0500000000000007</v>
      </c>
      <c r="E233" s="64">
        <v>10.11</v>
      </c>
      <c r="F233" s="65">
        <v>5867700</v>
      </c>
      <c r="G233" s="64">
        <v>10.11</v>
      </c>
    </row>
    <row r="234" spans="1:7" x14ac:dyDescent="0.25">
      <c r="A234" s="63">
        <v>40322</v>
      </c>
      <c r="B234" s="64">
        <v>10.14</v>
      </c>
      <c r="C234" s="64">
        <v>10.35</v>
      </c>
      <c r="D234" s="64">
        <v>9.1999999999999993</v>
      </c>
      <c r="E234" s="64">
        <v>10.1</v>
      </c>
      <c r="F234" s="65">
        <v>3571400</v>
      </c>
      <c r="G234" s="64">
        <v>10.1</v>
      </c>
    </row>
    <row r="235" spans="1:7" x14ac:dyDescent="0.25">
      <c r="A235" s="63">
        <v>40330</v>
      </c>
      <c r="B235" s="64">
        <v>9.81</v>
      </c>
      <c r="C235" s="64">
        <v>10.15</v>
      </c>
      <c r="D235" s="64">
        <v>9.02</v>
      </c>
      <c r="E235" s="64">
        <v>9.06</v>
      </c>
      <c r="F235" s="65">
        <v>4159500</v>
      </c>
      <c r="G235" s="64">
        <v>9.06</v>
      </c>
    </row>
    <row r="236" spans="1:7" x14ac:dyDescent="0.25">
      <c r="A236" s="63">
        <v>40336</v>
      </c>
      <c r="B236" s="64">
        <v>9.09</v>
      </c>
      <c r="C236" s="64">
        <v>9.99</v>
      </c>
      <c r="D236" s="64">
        <v>8.43</v>
      </c>
      <c r="E236" s="64">
        <v>9.91</v>
      </c>
      <c r="F236" s="65">
        <v>3610800</v>
      </c>
      <c r="G236" s="64">
        <v>9.91</v>
      </c>
    </row>
    <row r="237" spans="1:7" x14ac:dyDescent="0.25">
      <c r="A237" s="63">
        <v>40343</v>
      </c>
      <c r="B237" s="64">
        <v>10.07</v>
      </c>
      <c r="C237" s="64">
        <v>10.35</v>
      </c>
      <c r="D237" s="64">
        <v>9.73</v>
      </c>
      <c r="E237" s="64">
        <v>10.130000000000001</v>
      </c>
      <c r="F237" s="65">
        <v>2761400</v>
      </c>
      <c r="G237" s="64">
        <v>10.130000000000001</v>
      </c>
    </row>
    <row r="238" spans="1:7" x14ac:dyDescent="0.25">
      <c r="A238" s="63">
        <v>40350</v>
      </c>
      <c r="B238" s="64">
        <v>10.33</v>
      </c>
      <c r="C238" s="64">
        <v>10.5</v>
      </c>
      <c r="D238" s="64">
        <v>9.01</v>
      </c>
      <c r="E238" s="64">
        <v>9.5399999999999991</v>
      </c>
      <c r="F238" s="65">
        <v>3285400</v>
      </c>
      <c r="G238" s="64">
        <v>9.5399999999999991</v>
      </c>
    </row>
    <row r="239" spans="1:7" x14ac:dyDescent="0.25">
      <c r="A239" s="63">
        <v>40357</v>
      </c>
      <c r="B239" s="64">
        <v>9.4700000000000006</v>
      </c>
      <c r="C239" s="64">
        <v>9.7799999999999994</v>
      </c>
      <c r="D239" s="64">
        <v>8.75</v>
      </c>
      <c r="E239" s="64">
        <v>9.39</v>
      </c>
      <c r="F239" s="65">
        <v>3694000</v>
      </c>
      <c r="G239" s="64">
        <v>9.39</v>
      </c>
    </row>
    <row r="240" spans="1:7" x14ac:dyDescent="0.25">
      <c r="A240" s="63">
        <v>40365</v>
      </c>
      <c r="B240" s="64">
        <v>9.6</v>
      </c>
      <c r="C240" s="64">
        <v>11.41</v>
      </c>
      <c r="D240" s="64">
        <v>9.4499999999999993</v>
      </c>
      <c r="E240" s="64">
        <v>11.37</v>
      </c>
      <c r="F240" s="65">
        <v>3596700</v>
      </c>
      <c r="G240" s="64">
        <v>11.37</v>
      </c>
    </row>
    <row r="241" spans="1:7" x14ac:dyDescent="0.25">
      <c r="A241" s="63">
        <v>40371</v>
      </c>
      <c r="B241" s="64">
        <v>10.97</v>
      </c>
      <c r="C241" s="64">
        <v>11.2</v>
      </c>
      <c r="D241" s="64">
        <v>10.35</v>
      </c>
      <c r="E241" s="64">
        <v>10.64</v>
      </c>
      <c r="F241" s="65">
        <v>3246000</v>
      </c>
      <c r="G241" s="64">
        <v>10.64</v>
      </c>
    </row>
    <row r="242" spans="1:7" x14ac:dyDescent="0.25">
      <c r="A242" s="63">
        <v>40378</v>
      </c>
      <c r="B242" s="64">
        <v>10.77</v>
      </c>
      <c r="C242" s="64">
        <v>11.1</v>
      </c>
      <c r="D242" s="64">
        <v>10.42</v>
      </c>
      <c r="E242" s="64">
        <v>11.07</v>
      </c>
      <c r="F242" s="65">
        <v>3235800</v>
      </c>
      <c r="G242" s="64">
        <v>11.07</v>
      </c>
    </row>
    <row r="243" spans="1:7" x14ac:dyDescent="0.25">
      <c r="A243" s="63">
        <v>40385</v>
      </c>
      <c r="B243" s="64">
        <v>11.09</v>
      </c>
      <c r="C243" s="64">
        <v>11.18</v>
      </c>
      <c r="D243" s="64">
        <v>9.8800000000000008</v>
      </c>
      <c r="E243" s="64">
        <v>9.94</v>
      </c>
      <c r="F243" s="65">
        <v>2148700</v>
      </c>
      <c r="G243" s="64">
        <v>9.94</v>
      </c>
    </row>
    <row r="244" spans="1:7" x14ac:dyDescent="0.25">
      <c r="A244" s="63">
        <v>40392</v>
      </c>
      <c r="B244" s="64">
        <v>10.3</v>
      </c>
      <c r="C244" s="64">
        <v>10.43</v>
      </c>
      <c r="D244" s="64">
        <v>9.43</v>
      </c>
      <c r="E244" s="64">
        <v>9.52</v>
      </c>
      <c r="F244" s="65">
        <v>3137000</v>
      </c>
      <c r="G244" s="64">
        <v>9.52</v>
      </c>
    </row>
    <row r="245" spans="1:7" x14ac:dyDescent="0.25">
      <c r="A245" s="63">
        <v>40399</v>
      </c>
      <c r="B245" s="64">
        <v>9.5399999999999991</v>
      </c>
      <c r="C245" s="64">
        <v>9.5399999999999991</v>
      </c>
      <c r="D245" s="64">
        <v>8.5299999999999994</v>
      </c>
      <c r="E245" s="64">
        <v>8.75</v>
      </c>
      <c r="F245" s="65">
        <v>3337000</v>
      </c>
      <c r="G245" s="64">
        <v>8.75</v>
      </c>
    </row>
    <row r="246" spans="1:7" x14ac:dyDescent="0.25">
      <c r="A246" s="63">
        <v>40406</v>
      </c>
      <c r="B246" s="64">
        <v>8.84</v>
      </c>
      <c r="C246" s="64">
        <v>9.3800000000000008</v>
      </c>
      <c r="D246" s="64">
        <v>8.1199999999999992</v>
      </c>
      <c r="E246" s="64">
        <v>8.18</v>
      </c>
      <c r="F246" s="65">
        <v>4277600</v>
      </c>
      <c r="G246" s="64">
        <v>8.18</v>
      </c>
    </row>
    <row r="247" spans="1:7" x14ac:dyDescent="0.25">
      <c r="A247" s="63">
        <v>40413</v>
      </c>
      <c r="B247" s="64">
        <v>8.31</v>
      </c>
      <c r="C247" s="64">
        <v>8.44</v>
      </c>
      <c r="D247" s="64">
        <v>7.53</v>
      </c>
      <c r="E247" s="64">
        <v>7.91</v>
      </c>
      <c r="F247" s="65">
        <v>3008700</v>
      </c>
      <c r="G247" s="64">
        <v>7.91</v>
      </c>
    </row>
    <row r="248" spans="1:7" x14ac:dyDescent="0.25">
      <c r="A248" s="63">
        <v>40420</v>
      </c>
      <c r="B248" s="64">
        <v>8.01</v>
      </c>
      <c r="C248" s="64">
        <v>8.99</v>
      </c>
      <c r="D248" s="64">
        <v>7.61</v>
      </c>
      <c r="E248" s="64">
        <v>8.91</v>
      </c>
      <c r="F248" s="65">
        <v>3509800</v>
      </c>
      <c r="G248" s="64">
        <v>8.91</v>
      </c>
    </row>
    <row r="249" spans="1:7" x14ac:dyDescent="0.25">
      <c r="A249" s="63">
        <v>40428</v>
      </c>
      <c r="B249" s="64">
        <v>8.85</v>
      </c>
      <c r="C249" s="64">
        <v>9.19</v>
      </c>
      <c r="D249" s="64">
        <v>8.67</v>
      </c>
      <c r="E249" s="64">
        <v>8.9700000000000006</v>
      </c>
      <c r="F249" s="65">
        <v>2607100</v>
      </c>
      <c r="G249" s="64">
        <v>8.9700000000000006</v>
      </c>
    </row>
    <row r="250" spans="1:7" x14ac:dyDescent="0.25">
      <c r="A250" s="63">
        <v>40434</v>
      </c>
      <c r="B250" s="64">
        <v>9.0399999999999991</v>
      </c>
      <c r="C250" s="64">
        <v>9.18</v>
      </c>
      <c r="D250" s="64">
        <v>8.75</v>
      </c>
      <c r="E250" s="64">
        <v>8.91</v>
      </c>
      <c r="F250" s="65">
        <v>2239800</v>
      </c>
      <c r="G250" s="64">
        <v>8.91</v>
      </c>
    </row>
    <row r="251" spans="1:7" x14ac:dyDescent="0.25">
      <c r="A251" s="63">
        <v>40441</v>
      </c>
      <c r="B251" s="64">
        <v>9.02</v>
      </c>
      <c r="C251" s="64">
        <v>9.5</v>
      </c>
      <c r="D251" s="64">
        <v>8.81</v>
      </c>
      <c r="E251" s="64">
        <v>9.5</v>
      </c>
      <c r="F251" s="65">
        <v>2851400</v>
      </c>
      <c r="G251" s="64">
        <v>9.5</v>
      </c>
    </row>
    <row r="252" spans="1:7" x14ac:dyDescent="0.25">
      <c r="A252" s="63">
        <v>40448</v>
      </c>
      <c r="B252" s="64">
        <v>9.32</v>
      </c>
      <c r="C252" s="64">
        <v>9.7799999999999994</v>
      </c>
      <c r="D252" s="64">
        <v>8.9</v>
      </c>
      <c r="E252" s="64">
        <v>9.25</v>
      </c>
      <c r="F252" s="65">
        <v>3368600</v>
      </c>
      <c r="G252" s="64">
        <v>9.25</v>
      </c>
    </row>
    <row r="253" spans="1:7" x14ac:dyDescent="0.25">
      <c r="A253" s="63">
        <v>40455</v>
      </c>
      <c r="B253" s="64">
        <v>9.1</v>
      </c>
      <c r="C253" s="64">
        <v>9.23</v>
      </c>
      <c r="D253" s="64">
        <v>8.66</v>
      </c>
      <c r="E253" s="64">
        <v>9.0500000000000007</v>
      </c>
      <c r="F253" s="65">
        <v>2643300</v>
      </c>
      <c r="G253" s="64">
        <v>9.0500000000000007</v>
      </c>
    </row>
    <row r="254" spans="1:7" x14ac:dyDescent="0.25">
      <c r="A254" s="63">
        <v>40462</v>
      </c>
      <c r="B254" s="64">
        <v>9.23</v>
      </c>
      <c r="C254" s="64">
        <v>10.44</v>
      </c>
      <c r="D254" s="64">
        <v>9.11</v>
      </c>
      <c r="E254" s="64">
        <v>9.42</v>
      </c>
      <c r="F254" s="65">
        <v>8110400</v>
      </c>
      <c r="G254" s="64">
        <v>9.42</v>
      </c>
    </row>
    <row r="255" spans="1:7" x14ac:dyDescent="0.25">
      <c r="A255" s="63">
        <v>40469</v>
      </c>
      <c r="B255" s="64">
        <v>9.4</v>
      </c>
      <c r="C255" s="64">
        <v>9.52</v>
      </c>
      <c r="D255" s="64">
        <v>8.26</v>
      </c>
      <c r="E255" s="64">
        <v>8.6999999999999993</v>
      </c>
      <c r="F255" s="65">
        <v>6718300</v>
      </c>
      <c r="G255" s="64">
        <v>8.6999999999999993</v>
      </c>
    </row>
    <row r="256" spans="1:7" x14ac:dyDescent="0.25">
      <c r="A256" s="63">
        <v>40476</v>
      </c>
      <c r="B256" s="64">
        <v>8.8000000000000007</v>
      </c>
      <c r="C256" s="64">
        <v>8.9700000000000006</v>
      </c>
      <c r="D256" s="64">
        <v>8.42</v>
      </c>
      <c r="E256" s="64">
        <v>8.49</v>
      </c>
      <c r="F256" s="65">
        <v>2648400</v>
      </c>
      <c r="G256" s="64">
        <v>8.49</v>
      </c>
    </row>
    <row r="257" spans="1:7" x14ac:dyDescent="0.25">
      <c r="A257" s="63">
        <v>40483</v>
      </c>
      <c r="B257" s="64">
        <v>8.6199999999999992</v>
      </c>
      <c r="C257" s="64">
        <v>9.3000000000000007</v>
      </c>
      <c r="D257" s="64">
        <v>8.1</v>
      </c>
      <c r="E257" s="64">
        <v>9.3000000000000007</v>
      </c>
      <c r="F257" s="65">
        <v>3496900</v>
      </c>
      <c r="G257" s="64">
        <v>9.3000000000000007</v>
      </c>
    </row>
    <row r="258" spans="1:7" x14ac:dyDescent="0.25">
      <c r="A258" s="63">
        <v>40490</v>
      </c>
      <c r="B258" s="64">
        <v>9.31</v>
      </c>
      <c r="C258" s="64">
        <v>9.5399999999999991</v>
      </c>
      <c r="D258" s="64">
        <v>8.42</v>
      </c>
      <c r="E258" s="64">
        <v>8.4700000000000006</v>
      </c>
      <c r="F258" s="65">
        <v>3405100</v>
      </c>
      <c r="G258" s="64">
        <v>8.4700000000000006</v>
      </c>
    </row>
    <row r="259" spans="1:7" x14ac:dyDescent="0.25">
      <c r="A259" s="63">
        <v>40497</v>
      </c>
      <c r="B259" s="64">
        <v>8.66</v>
      </c>
      <c r="C259" s="64">
        <v>8.75</v>
      </c>
      <c r="D259" s="64">
        <v>7.23</v>
      </c>
      <c r="E259" s="64">
        <v>7.48</v>
      </c>
      <c r="F259" s="65">
        <v>6973400</v>
      </c>
      <c r="G259" s="64">
        <v>7.48</v>
      </c>
    </row>
    <row r="260" spans="1:7" x14ac:dyDescent="0.25">
      <c r="A260" s="63">
        <v>40504</v>
      </c>
      <c r="B260" s="64">
        <v>7.48</v>
      </c>
      <c r="C260" s="64">
        <v>7.49</v>
      </c>
      <c r="D260" s="64">
        <v>7.1</v>
      </c>
      <c r="E260" s="64">
        <v>7.32</v>
      </c>
      <c r="F260" s="65">
        <v>2703600</v>
      </c>
      <c r="G260" s="64">
        <v>7.32</v>
      </c>
    </row>
    <row r="261" spans="1:7" x14ac:dyDescent="0.25">
      <c r="A261" s="63">
        <v>40511</v>
      </c>
      <c r="B261" s="64">
        <v>7.29</v>
      </c>
      <c r="C261" s="64">
        <v>8.32</v>
      </c>
      <c r="D261" s="64">
        <v>7.05</v>
      </c>
      <c r="E261" s="64">
        <v>8.2799999999999994</v>
      </c>
      <c r="F261" s="65">
        <v>3962200</v>
      </c>
      <c r="G261" s="64">
        <v>8.2799999999999994</v>
      </c>
    </row>
    <row r="262" spans="1:7" x14ac:dyDescent="0.25">
      <c r="A262" s="63">
        <v>40518</v>
      </c>
      <c r="B262" s="64">
        <v>8.65</v>
      </c>
      <c r="C262" s="64">
        <v>9.18</v>
      </c>
      <c r="D262" s="64">
        <v>8.1199999999999992</v>
      </c>
      <c r="E262" s="64">
        <v>8.27</v>
      </c>
      <c r="F262" s="65">
        <v>5384100</v>
      </c>
      <c r="G262" s="64">
        <v>8.27</v>
      </c>
    </row>
    <row r="263" spans="1:7" x14ac:dyDescent="0.25">
      <c r="A263" s="63">
        <v>40525</v>
      </c>
      <c r="B263" s="64">
        <v>8.34</v>
      </c>
      <c r="C263" s="64">
        <v>8.5299999999999994</v>
      </c>
      <c r="D263" s="64">
        <v>8.0299999999999994</v>
      </c>
      <c r="E263" s="64">
        <v>8.23</v>
      </c>
      <c r="F263" s="65">
        <v>2392700</v>
      </c>
      <c r="G263" s="64">
        <v>8.23</v>
      </c>
    </row>
    <row r="264" spans="1:7" x14ac:dyDescent="0.25">
      <c r="A264" s="63">
        <v>40532</v>
      </c>
      <c r="B264" s="64">
        <v>8.3000000000000007</v>
      </c>
      <c r="C264" s="64">
        <v>8.35</v>
      </c>
      <c r="D264" s="64">
        <v>8.06</v>
      </c>
      <c r="E264" s="64">
        <v>8.2100000000000009</v>
      </c>
      <c r="F264" s="65">
        <v>2454800</v>
      </c>
      <c r="G264" s="64">
        <v>8.2100000000000009</v>
      </c>
    </row>
    <row r="265" spans="1:7" x14ac:dyDescent="0.25">
      <c r="A265" s="63">
        <v>40539</v>
      </c>
      <c r="B265" s="64">
        <v>8.1</v>
      </c>
      <c r="C265" s="64">
        <v>8.24</v>
      </c>
      <c r="D265" s="64">
        <v>7.67</v>
      </c>
      <c r="E265" s="64">
        <v>8.01</v>
      </c>
      <c r="F265" s="65">
        <v>2730600</v>
      </c>
      <c r="G265" s="64">
        <v>8.01</v>
      </c>
    </row>
    <row r="266" spans="1:7" x14ac:dyDescent="0.25">
      <c r="A266" s="63">
        <v>40546</v>
      </c>
      <c r="B266" s="64">
        <v>8.1</v>
      </c>
      <c r="C266" s="64">
        <v>8.7799999999999994</v>
      </c>
      <c r="D266" s="64">
        <v>8.02</v>
      </c>
      <c r="E266" s="64">
        <v>8.2799999999999994</v>
      </c>
      <c r="F266" s="65">
        <v>3199200</v>
      </c>
      <c r="G266" s="64">
        <v>8.2799999999999994</v>
      </c>
    </row>
    <row r="267" spans="1:7" x14ac:dyDescent="0.25">
      <c r="A267" s="63">
        <v>40553</v>
      </c>
      <c r="B267" s="64">
        <v>8.5</v>
      </c>
      <c r="C267" s="64">
        <v>9.48</v>
      </c>
      <c r="D267" s="64">
        <v>8.4</v>
      </c>
      <c r="E267" s="64">
        <v>8.94</v>
      </c>
      <c r="F267" s="65">
        <v>5591500</v>
      </c>
      <c r="G267" s="64">
        <v>8.94</v>
      </c>
    </row>
    <row r="268" spans="1:7" x14ac:dyDescent="0.25">
      <c r="A268" s="63">
        <v>40561</v>
      </c>
      <c r="B268" s="64">
        <v>8.92</v>
      </c>
      <c r="C268" s="64">
        <v>9.57</v>
      </c>
      <c r="D268" s="64">
        <v>8.8000000000000007</v>
      </c>
      <c r="E268" s="64">
        <v>8.94</v>
      </c>
      <c r="F268" s="65">
        <v>4959100</v>
      </c>
      <c r="G268" s="64">
        <v>8.94</v>
      </c>
    </row>
    <row r="269" spans="1:7" x14ac:dyDescent="0.25">
      <c r="A269" s="63">
        <v>40567</v>
      </c>
      <c r="B269" s="64">
        <v>9.01</v>
      </c>
      <c r="C269" s="64">
        <v>9.39</v>
      </c>
      <c r="D269" s="64">
        <v>8.3000000000000007</v>
      </c>
      <c r="E269" s="64">
        <v>8.3000000000000007</v>
      </c>
      <c r="F269" s="65">
        <v>4504600</v>
      </c>
      <c r="G269" s="64">
        <v>8.3000000000000007</v>
      </c>
    </row>
    <row r="270" spans="1:7" x14ac:dyDescent="0.25">
      <c r="A270" s="63">
        <v>40574</v>
      </c>
      <c r="B270" s="64">
        <v>8.4700000000000006</v>
      </c>
      <c r="C270" s="64">
        <v>9.2200000000000006</v>
      </c>
      <c r="D270" s="64">
        <v>8.35</v>
      </c>
      <c r="E270" s="64">
        <v>8.91</v>
      </c>
      <c r="F270" s="65">
        <v>3135200</v>
      </c>
      <c r="G270" s="64">
        <v>8.91</v>
      </c>
    </row>
    <row r="271" spans="1:7" x14ac:dyDescent="0.25">
      <c r="A271" s="63">
        <v>40581</v>
      </c>
      <c r="B271" s="64">
        <v>8.9700000000000006</v>
      </c>
      <c r="C271" s="64">
        <v>9.24</v>
      </c>
      <c r="D271" s="64">
        <v>8.5299999999999994</v>
      </c>
      <c r="E271" s="64">
        <v>8.91</v>
      </c>
      <c r="F271" s="65">
        <v>2763800</v>
      </c>
      <c r="G271" s="64">
        <v>8.91</v>
      </c>
    </row>
    <row r="272" spans="1:7" x14ac:dyDescent="0.25">
      <c r="A272" s="63">
        <v>40588</v>
      </c>
      <c r="B272" s="64">
        <v>8.9600000000000009</v>
      </c>
      <c r="C272" s="64">
        <v>10.83</v>
      </c>
      <c r="D272" s="64">
        <v>8.9</v>
      </c>
      <c r="E272" s="64">
        <v>10.71</v>
      </c>
      <c r="F272" s="65">
        <v>7837200</v>
      </c>
      <c r="G272" s="64">
        <v>10.71</v>
      </c>
    </row>
    <row r="273" spans="1:7" x14ac:dyDescent="0.25">
      <c r="A273" s="63">
        <v>40596</v>
      </c>
      <c r="B273" s="64">
        <v>10.48</v>
      </c>
      <c r="C273" s="64">
        <v>10.7</v>
      </c>
      <c r="D273" s="64">
        <v>9.5</v>
      </c>
      <c r="E273" s="64">
        <v>9.98</v>
      </c>
      <c r="F273" s="65">
        <v>6561200</v>
      </c>
      <c r="G273" s="64">
        <v>9.98</v>
      </c>
    </row>
    <row r="274" spans="1:7" x14ac:dyDescent="0.25">
      <c r="A274" s="63">
        <v>40602</v>
      </c>
      <c r="B274" s="64">
        <v>10.11</v>
      </c>
      <c r="C274" s="64">
        <v>10.15</v>
      </c>
      <c r="D274" s="64">
        <v>9.25</v>
      </c>
      <c r="E274" s="64">
        <v>9.43</v>
      </c>
      <c r="F274" s="65">
        <v>6667800</v>
      </c>
      <c r="G274" s="64">
        <v>9.43</v>
      </c>
    </row>
    <row r="275" spans="1:7" x14ac:dyDescent="0.25">
      <c r="A275" s="63">
        <v>40609</v>
      </c>
      <c r="B275" s="64">
        <v>9.4600000000000009</v>
      </c>
      <c r="C275" s="64">
        <v>9.6199999999999992</v>
      </c>
      <c r="D275" s="64">
        <v>7.97</v>
      </c>
      <c r="E275" s="64">
        <v>8.0399999999999991</v>
      </c>
      <c r="F275" s="65">
        <v>9098400</v>
      </c>
      <c r="G275" s="64">
        <v>8.0399999999999991</v>
      </c>
    </row>
    <row r="276" spans="1:7" x14ac:dyDescent="0.25">
      <c r="A276" s="63">
        <v>40616</v>
      </c>
      <c r="B276" s="64">
        <v>8.41</v>
      </c>
      <c r="C276" s="64">
        <v>9.2200000000000006</v>
      </c>
      <c r="D276" s="64">
        <v>8.17</v>
      </c>
      <c r="E276" s="64">
        <v>8.5399999999999991</v>
      </c>
      <c r="F276" s="65">
        <v>9218200</v>
      </c>
      <c r="G276" s="64">
        <v>8.5399999999999991</v>
      </c>
    </row>
    <row r="277" spans="1:7" x14ac:dyDescent="0.25">
      <c r="A277" s="63">
        <v>40623</v>
      </c>
      <c r="B277" s="64">
        <v>8.67</v>
      </c>
      <c r="C277" s="64">
        <v>9</v>
      </c>
      <c r="D277" s="64">
        <v>8.4700000000000006</v>
      </c>
      <c r="E277" s="64">
        <v>8.91</v>
      </c>
      <c r="F277" s="65">
        <v>3261100</v>
      </c>
      <c r="G277" s="64">
        <v>8.91</v>
      </c>
    </row>
    <row r="278" spans="1:7" x14ac:dyDescent="0.25">
      <c r="A278" s="63">
        <v>40630</v>
      </c>
      <c r="B278" s="64">
        <v>9.15</v>
      </c>
      <c r="C278" s="64">
        <v>9.98</v>
      </c>
      <c r="D278" s="64">
        <v>9.11</v>
      </c>
      <c r="E278" s="64">
        <v>9.3699999999999992</v>
      </c>
      <c r="F278" s="65">
        <v>5100000</v>
      </c>
      <c r="G278" s="64">
        <v>9.3699999999999992</v>
      </c>
    </row>
    <row r="279" spans="1:7" x14ac:dyDescent="0.25">
      <c r="A279" s="63">
        <v>40637</v>
      </c>
      <c r="B279" s="64">
        <v>9.4700000000000006</v>
      </c>
      <c r="C279" s="64">
        <v>9.74</v>
      </c>
      <c r="D279" s="64">
        <v>9</v>
      </c>
      <c r="E279" s="64">
        <v>9.42</v>
      </c>
      <c r="F279" s="65">
        <v>3713600</v>
      </c>
      <c r="G279" s="64">
        <v>9.42</v>
      </c>
    </row>
    <row r="280" spans="1:7" x14ac:dyDescent="0.25">
      <c r="A280" s="63">
        <v>40644</v>
      </c>
      <c r="B280" s="64">
        <v>9.5</v>
      </c>
      <c r="C280" s="64">
        <v>9.52</v>
      </c>
      <c r="D280" s="64">
        <v>8.98</v>
      </c>
      <c r="E280" s="64">
        <v>9.0299999999999994</v>
      </c>
      <c r="F280" s="65">
        <v>3135300</v>
      </c>
      <c r="G280" s="64">
        <v>9.0299999999999994</v>
      </c>
    </row>
    <row r="281" spans="1:7" x14ac:dyDescent="0.25">
      <c r="A281" s="63">
        <v>40651</v>
      </c>
      <c r="B281" s="64">
        <v>8.9499999999999993</v>
      </c>
      <c r="C281" s="64">
        <v>9.1</v>
      </c>
      <c r="D281" s="64">
        <v>8.49</v>
      </c>
      <c r="E281" s="64">
        <v>8.6999999999999993</v>
      </c>
      <c r="F281" s="65">
        <v>4189700</v>
      </c>
      <c r="G281" s="64">
        <v>8.6999999999999993</v>
      </c>
    </row>
    <row r="282" spans="1:7" x14ac:dyDescent="0.25">
      <c r="A282" s="63">
        <v>40658</v>
      </c>
      <c r="B282" s="64">
        <v>8.85</v>
      </c>
      <c r="C282" s="64">
        <v>9.5</v>
      </c>
      <c r="D282" s="64">
        <v>8.5</v>
      </c>
      <c r="E282" s="64">
        <v>8.9700000000000006</v>
      </c>
      <c r="F282" s="65">
        <v>3851600</v>
      </c>
      <c r="G282" s="64">
        <v>8.9700000000000006</v>
      </c>
    </row>
    <row r="283" spans="1:7" x14ac:dyDescent="0.25">
      <c r="A283" s="63">
        <v>40665</v>
      </c>
      <c r="B283" s="64">
        <v>8.9700000000000006</v>
      </c>
      <c r="C283" s="64">
        <v>8.9700000000000006</v>
      </c>
      <c r="D283" s="64">
        <v>8.15</v>
      </c>
      <c r="E283" s="64">
        <v>8.64</v>
      </c>
      <c r="F283" s="65">
        <v>4075700</v>
      </c>
      <c r="G283" s="64">
        <v>8.64</v>
      </c>
    </row>
    <row r="284" spans="1:7" x14ac:dyDescent="0.25">
      <c r="A284" s="63">
        <v>40672</v>
      </c>
      <c r="B284" s="64">
        <v>8.7200000000000006</v>
      </c>
      <c r="C284" s="64">
        <v>8.74</v>
      </c>
      <c r="D284" s="64">
        <v>8.42</v>
      </c>
      <c r="E284" s="64">
        <v>8.52</v>
      </c>
      <c r="F284" s="65">
        <v>2018300</v>
      </c>
      <c r="G284" s="64">
        <v>8.52</v>
      </c>
    </row>
    <row r="285" spans="1:7" x14ac:dyDescent="0.25">
      <c r="A285" s="63">
        <v>40679</v>
      </c>
      <c r="B285" s="64">
        <v>8.51</v>
      </c>
      <c r="C285" s="64">
        <v>8.51</v>
      </c>
      <c r="D285" s="64">
        <v>7.68</v>
      </c>
      <c r="E285" s="64">
        <v>7.7</v>
      </c>
      <c r="F285" s="65">
        <v>2158400</v>
      </c>
      <c r="G285" s="64">
        <v>7.7</v>
      </c>
    </row>
    <row r="286" spans="1:7" x14ac:dyDescent="0.25">
      <c r="A286" s="63">
        <v>40686</v>
      </c>
      <c r="B286" s="64">
        <v>7.6</v>
      </c>
      <c r="C286" s="64">
        <v>8.1</v>
      </c>
      <c r="D286" s="64">
        <v>7.28</v>
      </c>
      <c r="E286" s="64">
        <v>8.0399999999999991</v>
      </c>
      <c r="F286" s="65">
        <v>3838900</v>
      </c>
      <c r="G286" s="64">
        <v>8.0399999999999991</v>
      </c>
    </row>
    <row r="287" spans="1:7" x14ac:dyDescent="0.25">
      <c r="A287" s="63">
        <v>40694</v>
      </c>
      <c r="B287" s="64">
        <v>8.39</v>
      </c>
      <c r="C287" s="64">
        <v>8.5</v>
      </c>
      <c r="D287" s="64">
        <v>7.6</v>
      </c>
      <c r="E287" s="64">
        <v>7.62</v>
      </c>
      <c r="F287" s="65">
        <v>3169100</v>
      </c>
      <c r="G287" s="64">
        <v>7.62</v>
      </c>
    </row>
    <row r="288" spans="1:7" x14ac:dyDescent="0.25">
      <c r="A288" s="63">
        <v>40700</v>
      </c>
      <c r="B288" s="64">
        <v>7.7</v>
      </c>
      <c r="C288" s="64">
        <v>7.83</v>
      </c>
      <c r="D288" s="64">
        <v>7.06</v>
      </c>
      <c r="E288" s="64">
        <v>7.16</v>
      </c>
      <c r="F288" s="65">
        <v>2148500</v>
      </c>
      <c r="G288" s="64">
        <v>7.16</v>
      </c>
    </row>
    <row r="289" spans="1:7" x14ac:dyDescent="0.25">
      <c r="A289" s="63">
        <v>40707</v>
      </c>
      <c r="B289" s="64">
        <v>7.29</v>
      </c>
      <c r="C289" s="64">
        <v>8.18</v>
      </c>
      <c r="D289" s="64">
        <v>7.18</v>
      </c>
      <c r="E289" s="64">
        <v>8.11</v>
      </c>
      <c r="F289" s="65">
        <v>2874100</v>
      </c>
      <c r="G289" s="64">
        <v>8.11</v>
      </c>
    </row>
    <row r="290" spans="1:7" x14ac:dyDescent="0.25">
      <c r="A290" s="63">
        <v>40714</v>
      </c>
      <c r="B290" s="64">
        <v>8.0299999999999994</v>
      </c>
      <c r="C290" s="64">
        <v>8.08</v>
      </c>
      <c r="D290" s="64">
        <v>7.44</v>
      </c>
      <c r="E290" s="64">
        <v>7.6</v>
      </c>
      <c r="F290" s="65">
        <v>2505300</v>
      </c>
      <c r="G290" s="64">
        <v>7.6</v>
      </c>
    </row>
    <row r="291" spans="1:7" x14ac:dyDescent="0.25">
      <c r="A291" s="63">
        <v>40721</v>
      </c>
      <c r="B291" s="64">
        <v>7.64</v>
      </c>
      <c r="C291" s="64">
        <v>8</v>
      </c>
      <c r="D291" s="64">
        <v>7.45</v>
      </c>
      <c r="E291" s="64">
        <v>7.9</v>
      </c>
      <c r="F291" s="65">
        <v>2140800</v>
      </c>
      <c r="G291" s="64">
        <v>7.9</v>
      </c>
    </row>
    <row r="292" spans="1:7" x14ac:dyDescent="0.25">
      <c r="A292" s="63">
        <v>40729</v>
      </c>
      <c r="B292" s="64">
        <v>7.86</v>
      </c>
      <c r="C292" s="64">
        <v>8.0399999999999991</v>
      </c>
      <c r="D292" s="64">
        <v>7.65</v>
      </c>
      <c r="E292" s="64">
        <v>7.98</v>
      </c>
      <c r="F292" s="65">
        <v>2617200</v>
      </c>
      <c r="G292" s="64">
        <v>7.98</v>
      </c>
    </row>
    <row r="293" spans="1:7" x14ac:dyDescent="0.25">
      <c r="A293" s="63">
        <v>40735</v>
      </c>
      <c r="B293" s="64">
        <v>7.88</v>
      </c>
      <c r="C293" s="64">
        <v>7.89</v>
      </c>
      <c r="D293" s="64">
        <v>7.24</v>
      </c>
      <c r="E293" s="64">
        <v>7.35</v>
      </c>
      <c r="F293" s="65">
        <v>2150100</v>
      </c>
      <c r="G293" s="64">
        <v>7.35</v>
      </c>
    </row>
    <row r="294" spans="1:7" x14ac:dyDescent="0.25">
      <c r="A294" s="63">
        <v>40742</v>
      </c>
      <c r="B294" s="64">
        <v>7.34</v>
      </c>
      <c r="C294" s="64">
        <v>7.63</v>
      </c>
      <c r="D294" s="64">
        <v>7.2</v>
      </c>
      <c r="E294" s="64">
        <v>7.5</v>
      </c>
      <c r="F294" s="65">
        <v>1851900</v>
      </c>
      <c r="G294" s="64">
        <v>7.5</v>
      </c>
    </row>
    <row r="295" spans="1:7" x14ac:dyDescent="0.25">
      <c r="A295" s="63">
        <v>40749</v>
      </c>
      <c r="B295" s="64">
        <v>7.36</v>
      </c>
      <c r="C295" s="64">
        <v>7.53</v>
      </c>
      <c r="D295" s="64">
        <v>6.88</v>
      </c>
      <c r="E295" s="64">
        <v>7.34</v>
      </c>
      <c r="F295" s="65">
        <v>2660500</v>
      </c>
      <c r="G295" s="64">
        <v>7.34</v>
      </c>
    </row>
    <row r="296" spans="1:7" x14ac:dyDescent="0.25">
      <c r="A296" s="63">
        <v>40756</v>
      </c>
      <c r="B296" s="64">
        <v>7.56</v>
      </c>
      <c r="C296" s="64">
        <v>7.77</v>
      </c>
      <c r="D296" s="64">
        <v>5.88</v>
      </c>
      <c r="E296" s="64">
        <v>6.09</v>
      </c>
      <c r="F296" s="65">
        <v>3672900</v>
      </c>
      <c r="G296" s="64">
        <v>6.09</v>
      </c>
    </row>
    <row r="297" spans="1:7" x14ac:dyDescent="0.25">
      <c r="A297" s="63">
        <v>40763</v>
      </c>
      <c r="B297" s="64">
        <v>5.6</v>
      </c>
      <c r="C297" s="64">
        <v>6.69</v>
      </c>
      <c r="D297" s="64">
        <v>5.45</v>
      </c>
      <c r="E297" s="64">
        <v>6.28</v>
      </c>
      <c r="F297" s="65">
        <v>3689800</v>
      </c>
      <c r="G297" s="64">
        <v>6.28</v>
      </c>
    </row>
    <row r="298" spans="1:7" x14ac:dyDescent="0.25">
      <c r="A298" s="63">
        <v>40770</v>
      </c>
      <c r="B298" s="64">
        <v>6.3</v>
      </c>
      <c r="C298" s="64">
        <v>6.71</v>
      </c>
      <c r="D298" s="64">
        <v>5.0999999999999996</v>
      </c>
      <c r="E298" s="64">
        <v>5.0999999999999996</v>
      </c>
      <c r="F298" s="65">
        <v>3115400</v>
      </c>
      <c r="G298" s="64">
        <v>5.0999999999999996</v>
      </c>
    </row>
    <row r="299" spans="1:7" x14ac:dyDescent="0.25">
      <c r="A299" s="63">
        <v>40777</v>
      </c>
      <c r="B299" s="64">
        <v>5.32</v>
      </c>
      <c r="C299" s="64">
        <v>5.45</v>
      </c>
      <c r="D299" s="64">
        <v>4.8</v>
      </c>
      <c r="E299" s="64">
        <v>5.17</v>
      </c>
      <c r="F299" s="65">
        <v>4042300</v>
      </c>
      <c r="G299" s="64">
        <v>5.17</v>
      </c>
    </row>
    <row r="300" spans="1:7" x14ac:dyDescent="0.25">
      <c r="A300" s="63">
        <v>40784</v>
      </c>
      <c r="B300" s="64">
        <v>5.21</v>
      </c>
      <c r="C300" s="64">
        <v>5.44</v>
      </c>
      <c r="D300" s="64">
        <v>4.5999999999999996</v>
      </c>
      <c r="E300" s="64">
        <v>4.62</v>
      </c>
      <c r="F300" s="65">
        <v>2480200</v>
      </c>
      <c r="G300" s="64">
        <v>4.62</v>
      </c>
    </row>
    <row r="301" spans="1:7" x14ac:dyDescent="0.25">
      <c r="A301" s="63">
        <v>40792</v>
      </c>
      <c r="B301" s="64">
        <v>4.75</v>
      </c>
      <c r="C301" s="64">
        <v>4.8</v>
      </c>
      <c r="D301" s="64">
        <v>4.04</v>
      </c>
      <c r="E301" s="64">
        <v>4.1100000000000003</v>
      </c>
      <c r="F301" s="65">
        <v>3358900</v>
      </c>
      <c r="G301" s="64">
        <v>4.1100000000000003</v>
      </c>
    </row>
    <row r="302" spans="1:7" x14ac:dyDescent="0.25">
      <c r="A302" s="63">
        <v>40798</v>
      </c>
      <c r="B302" s="64">
        <v>4.0999999999999996</v>
      </c>
      <c r="C302" s="64">
        <v>4.33</v>
      </c>
      <c r="D302" s="64">
        <v>3.5</v>
      </c>
      <c r="E302" s="64">
        <v>3.68</v>
      </c>
      <c r="F302" s="65">
        <v>4475600</v>
      </c>
      <c r="G302" s="64">
        <v>3.68</v>
      </c>
    </row>
    <row r="303" spans="1:7" x14ac:dyDescent="0.25">
      <c r="A303" s="63">
        <v>40805</v>
      </c>
      <c r="B303" s="64">
        <v>3.53</v>
      </c>
      <c r="C303" s="64">
        <v>3.62</v>
      </c>
      <c r="D303" s="64">
        <v>2.57</v>
      </c>
      <c r="E303" s="64">
        <v>2.64</v>
      </c>
      <c r="F303" s="65">
        <v>6303000</v>
      </c>
      <c r="G303" s="64">
        <v>2.64</v>
      </c>
    </row>
    <row r="304" spans="1:7" x14ac:dyDescent="0.25">
      <c r="A304" s="63">
        <v>40812</v>
      </c>
      <c r="B304" s="64">
        <v>2.76</v>
      </c>
      <c r="C304" s="64">
        <v>2.92</v>
      </c>
      <c r="D304" s="64">
        <v>2.31</v>
      </c>
      <c r="E304" s="64">
        <v>2.31</v>
      </c>
      <c r="F304" s="65">
        <v>4782500</v>
      </c>
      <c r="G304" s="64">
        <v>2.31</v>
      </c>
    </row>
    <row r="305" spans="1:7" x14ac:dyDescent="0.25">
      <c r="A305" s="63">
        <v>40819</v>
      </c>
      <c r="B305" s="64">
        <v>2.33</v>
      </c>
      <c r="C305" s="64">
        <v>2.83</v>
      </c>
      <c r="D305" s="64">
        <v>1.7</v>
      </c>
      <c r="E305" s="64">
        <v>2.34</v>
      </c>
      <c r="F305" s="65">
        <v>7808200</v>
      </c>
      <c r="G305" s="64">
        <v>2.34</v>
      </c>
    </row>
    <row r="306" spans="1:7" x14ac:dyDescent="0.25">
      <c r="A306" s="63">
        <v>40826</v>
      </c>
      <c r="B306" s="64">
        <v>2.48</v>
      </c>
      <c r="C306" s="64">
        <v>2.5499999999999998</v>
      </c>
      <c r="D306" s="64">
        <v>2.23</v>
      </c>
      <c r="E306" s="64">
        <v>2.4</v>
      </c>
      <c r="F306" s="65">
        <v>3683200</v>
      </c>
      <c r="G306" s="64">
        <v>2.4</v>
      </c>
    </row>
    <row r="307" spans="1:7" x14ac:dyDescent="0.25">
      <c r="A307" s="63">
        <v>40833</v>
      </c>
      <c r="B307" s="64">
        <v>2.46</v>
      </c>
      <c r="C307" s="64">
        <v>2.48</v>
      </c>
      <c r="D307" s="64">
        <v>1.97</v>
      </c>
      <c r="E307" s="64">
        <v>2.0699999999999998</v>
      </c>
      <c r="F307" s="65">
        <v>4057800</v>
      </c>
      <c r="G307" s="64">
        <v>2.0699999999999998</v>
      </c>
    </row>
    <row r="308" spans="1:7" x14ac:dyDescent="0.25">
      <c r="A308" s="63">
        <v>40840</v>
      </c>
      <c r="B308" s="64">
        <v>2.12</v>
      </c>
      <c r="C308" s="64">
        <v>3.44</v>
      </c>
      <c r="D308" s="64">
        <v>2.12</v>
      </c>
      <c r="E308" s="64">
        <v>3.08</v>
      </c>
      <c r="F308" s="65">
        <v>8370300</v>
      </c>
      <c r="G308" s="64">
        <v>3.08</v>
      </c>
    </row>
    <row r="309" spans="1:7" x14ac:dyDescent="0.25">
      <c r="A309" s="63">
        <v>40847</v>
      </c>
      <c r="B309" s="64">
        <v>3</v>
      </c>
      <c r="C309" s="64">
        <v>3</v>
      </c>
      <c r="D309" s="64">
        <v>2.4300000000000002</v>
      </c>
      <c r="E309" s="64">
        <v>2.74</v>
      </c>
      <c r="F309" s="65">
        <v>5134000</v>
      </c>
      <c r="G309" s="64">
        <v>2.74</v>
      </c>
    </row>
    <row r="310" spans="1:7" x14ac:dyDescent="0.25">
      <c r="A310" s="63">
        <v>40854</v>
      </c>
      <c r="B310" s="64">
        <v>2.74</v>
      </c>
      <c r="C310" s="64">
        <v>2.81</v>
      </c>
      <c r="D310" s="64">
        <v>2.57</v>
      </c>
      <c r="E310" s="64">
        <v>2.74</v>
      </c>
      <c r="F310" s="65">
        <v>2228900</v>
      </c>
      <c r="G310" s="64">
        <v>2.74</v>
      </c>
    </row>
    <row r="311" spans="1:7" x14ac:dyDescent="0.25">
      <c r="A311" s="63">
        <v>40861</v>
      </c>
      <c r="B311" s="64">
        <v>2.7</v>
      </c>
      <c r="C311" s="64">
        <v>2.75</v>
      </c>
      <c r="D311" s="64">
        <v>2.3199999999999998</v>
      </c>
      <c r="E311" s="64">
        <v>2.34</v>
      </c>
      <c r="F311" s="65">
        <v>1884700</v>
      </c>
      <c r="G311" s="64">
        <v>2.34</v>
      </c>
    </row>
    <row r="312" spans="1:7" x14ac:dyDescent="0.25">
      <c r="A312" s="63">
        <v>40868</v>
      </c>
      <c r="B312" s="64">
        <v>2.3199999999999998</v>
      </c>
      <c r="C312" s="64">
        <v>2.63</v>
      </c>
      <c r="D312" s="64">
        <v>2.13</v>
      </c>
      <c r="E312" s="64">
        <v>2.29</v>
      </c>
      <c r="F312" s="65">
        <v>3088000</v>
      </c>
      <c r="G312" s="64">
        <v>2.29</v>
      </c>
    </row>
    <row r="313" spans="1:7" x14ac:dyDescent="0.25">
      <c r="A313" s="63">
        <v>40875</v>
      </c>
      <c r="B313" s="64">
        <v>2.5099999999999998</v>
      </c>
      <c r="C313" s="64">
        <v>2.62</v>
      </c>
      <c r="D313" s="64">
        <v>2.23</v>
      </c>
      <c r="E313" s="64">
        <v>2.59</v>
      </c>
      <c r="F313" s="65">
        <v>3168500</v>
      </c>
      <c r="G313" s="64">
        <v>2.59</v>
      </c>
    </row>
    <row r="314" spans="1:7" x14ac:dyDescent="0.25">
      <c r="A314" s="63">
        <v>40882</v>
      </c>
      <c r="B314" s="64">
        <v>2.63</v>
      </c>
      <c r="C314" s="64">
        <v>2.9</v>
      </c>
      <c r="D314" s="64">
        <v>2.5</v>
      </c>
      <c r="E314" s="64">
        <v>2.72</v>
      </c>
      <c r="F314" s="65">
        <v>2804700</v>
      </c>
      <c r="G314" s="64">
        <v>2.72</v>
      </c>
    </row>
    <row r="315" spans="1:7" x14ac:dyDescent="0.25">
      <c r="A315" s="63">
        <v>40889</v>
      </c>
      <c r="B315" s="64">
        <v>2.71</v>
      </c>
      <c r="C315" s="64">
        <v>2.74</v>
      </c>
      <c r="D315" s="64">
        <v>2.2200000000000002</v>
      </c>
      <c r="E315" s="64">
        <v>2.33</v>
      </c>
      <c r="F315" s="65">
        <v>1878200</v>
      </c>
      <c r="G315" s="64">
        <v>2.33</v>
      </c>
    </row>
    <row r="316" spans="1:7" x14ac:dyDescent="0.25">
      <c r="A316" s="63">
        <v>40896</v>
      </c>
      <c r="B316" s="64">
        <v>2.2400000000000002</v>
      </c>
      <c r="C316" s="64">
        <v>2.4500000000000002</v>
      </c>
      <c r="D316" s="64">
        <v>2.15</v>
      </c>
      <c r="E316" s="64">
        <v>2.31</v>
      </c>
      <c r="F316" s="65">
        <v>1925400</v>
      </c>
      <c r="G316" s="64">
        <v>2.31</v>
      </c>
    </row>
    <row r="317" spans="1:7" x14ac:dyDescent="0.25">
      <c r="A317" s="63">
        <v>40904</v>
      </c>
      <c r="B317" s="64">
        <v>2.2799999999999998</v>
      </c>
      <c r="C317" s="64">
        <v>2.2999999999999998</v>
      </c>
      <c r="D317" s="64">
        <v>2.0499999999999998</v>
      </c>
      <c r="E317" s="64">
        <v>2.21</v>
      </c>
      <c r="F317" s="65">
        <v>2275400</v>
      </c>
      <c r="G317" s="64">
        <v>2.21</v>
      </c>
    </row>
    <row r="318" spans="1:7" x14ac:dyDescent="0.25">
      <c r="A318" s="63">
        <v>40911</v>
      </c>
      <c r="B318" s="64">
        <v>2.2799999999999998</v>
      </c>
      <c r="C318" s="64">
        <v>2.4300000000000002</v>
      </c>
      <c r="D318" s="64">
        <v>2.25</v>
      </c>
      <c r="E318" s="64">
        <v>2.2999999999999998</v>
      </c>
      <c r="F318" s="65">
        <v>1466200</v>
      </c>
      <c r="G318" s="64">
        <v>2.2999999999999998</v>
      </c>
    </row>
    <row r="319" spans="1:7" x14ac:dyDescent="0.25">
      <c r="A319" s="63">
        <v>40917</v>
      </c>
      <c r="B319" s="64">
        <v>2.31</v>
      </c>
      <c r="C319" s="64">
        <v>3.31</v>
      </c>
      <c r="D319" s="64">
        <v>2.29</v>
      </c>
      <c r="E319" s="64">
        <v>2.96</v>
      </c>
      <c r="F319" s="65">
        <v>5360200</v>
      </c>
      <c r="G319" s="64">
        <v>2.96</v>
      </c>
    </row>
    <row r="320" spans="1:7" x14ac:dyDescent="0.25">
      <c r="A320" s="63">
        <v>40925</v>
      </c>
      <c r="B320" s="64">
        <v>3.09</v>
      </c>
      <c r="C320" s="64">
        <v>4.12</v>
      </c>
      <c r="D320" s="64">
        <v>3.03</v>
      </c>
      <c r="E320" s="64">
        <v>3.24</v>
      </c>
      <c r="F320" s="65">
        <v>7258000</v>
      </c>
      <c r="G320" s="64">
        <v>3.24</v>
      </c>
    </row>
    <row r="321" spans="1:7" x14ac:dyDescent="0.25">
      <c r="A321" s="63">
        <v>40931</v>
      </c>
      <c r="B321" s="64">
        <v>3.34</v>
      </c>
      <c r="C321" s="64">
        <v>3.49</v>
      </c>
      <c r="D321" s="64">
        <v>3.03</v>
      </c>
      <c r="E321" s="64">
        <v>3.49</v>
      </c>
      <c r="F321" s="65">
        <v>3315900</v>
      </c>
      <c r="G321" s="64">
        <v>3.49</v>
      </c>
    </row>
    <row r="322" spans="1:7" x14ac:dyDescent="0.25">
      <c r="A322" s="63">
        <v>40938</v>
      </c>
      <c r="B322" s="64">
        <v>3.42</v>
      </c>
      <c r="C322" s="64">
        <v>3.55</v>
      </c>
      <c r="D322" s="64">
        <v>3.15</v>
      </c>
      <c r="E322" s="64">
        <v>3.44</v>
      </c>
      <c r="F322" s="65">
        <v>3669600</v>
      </c>
      <c r="G322" s="64">
        <v>3.44</v>
      </c>
    </row>
    <row r="323" spans="1:7" x14ac:dyDescent="0.25">
      <c r="A323" s="63">
        <v>40945</v>
      </c>
      <c r="B323" s="64">
        <v>3.49</v>
      </c>
      <c r="C323" s="64">
        <v>4.4000000000000004</v>
      </c>
      <c r="D323" s="64">
        <v>3.39</v>
      </c>
      <c r="E323" s="64">
        <v>4.03</v>
      </c>
      <c r="F323" s="65">
        <v>5971700</v>
      </c>
      <c r="G323" s="64">
        <v>4.03</v>
      </c>
    </row>
    <row r="324" spans="1:7" x14ac:dyDescent="0.25">
      <c r="A324" s="63">
        <v>40952</v>
      </c>
      <c r="B324" s="64">
        <v>4.1500000000000004</v>
      </c>
      <c r="C324" s="64">
        <v>4.29</v>
      </c>
      <c r="D324" s="64">
        <v>3.31</v>
      </c>
      <c r="E324" s="64">
        <v>3.65</v>
      </c>
      <c r="F324" s="65">
        <v>5176500</v>
      </c>
      <c r="G324" s="64">
        <v>3.65</v>
      </c>
    </row>
    <row r="325" spans="1:7" x14ac:dyDescent="0.25">
      <c r="A325" s="63">
        <v>40960</v>
      </c>
      <c r="B325" s="64">
        <v>3.75</v>
      </c>
      <c r="C325" s="64">
        <v>3.88</v>
      </c>
      <c r="D325" s="64">
        <v>3.05</v>
      </c>
      <c r="E325" s="64">
        <v>3.06</v>
      </c>
      <c r="F325" s="65">
        <v>4483300</v>
      </c>
      <c r="G325" s="64">
        <v>3.06</v>
      </c>
    </row>
    <row r="326" spans="1:7" x14ac:dyDescent="0.25">
      <c r="A326" s="63">
        <v>40966</v>
      </c>
      <c r="B326" s="64">
        <v>3.02</v>
      </c>
      <c r="C326" s="64">
        <v>3.33</v>
      </c>
      <c r="D326" s="64">
        <v>2.96</v>
      </c>
      <c r="E326" s="64">
        <v>3.08</v>
      </c>
      <c r="F326" s="65">
        <v>3356200</v>
      </c>
      <c r="G326" s="64">
        <v>3.08</v>
      </c>
    </row>
    <row r="327" spans="1:7" x14ac:dyDescent="0.25">
      <c r="A327" s="63">
        <v>40973</v>
      </c>
      <c r="B327" s="64">
        <v>3.08</v>
      </c>
      <c r="C327" s="64">
        <v>3.16</v>
      </c>
      <c r="D327" s="64">
        <v>2.74</v>
      </c>
      <c r="E327" s="64">
        <v>2.84</v>
      </c>
      <c r="F327" s="65">
        <v>2879000</v>
      </c>
      <c r="G327" s="64">
        <v>2.84</v>
      </c>
    </row>
    <row r="328" spans="1:7" x14ac:dyDescent="0.25">
      <c r="A328" s="63">
        <v>40980</v>
      </c>
      <c r="B328" s="64">
        <v>2.85</v>
      </c>
      <c r="C328" s="64">
        <v>3.31</v>
      </c>
      <c r="D328" s="64">
        <v>2.67</v>
      </c>
      <c r="E328" s="64">
        <v>3.15</v>
      </c>
      <c r="F328" s="65">
        <v>2978200</v>
      </c>
      <c r="G328" s="64">
        <v>3.15</v>
      </c>
    </row>
    <row r="329" spans="1:7" x14ac:dyDescent="0.25">
      <c r="A329" s="63">
        <v>40987</v>
      </c>
      <c r="B329" s="64">
        <v>3.24</v>
      </c>
      <c r="C329" s="64">
        <v>3.68</v>
      </c>
      <c r="D329" s="64">
        <v>2.95</v>
      </c>
      <c r="E329" s="64">
        <v>3.19</v>
      </c>
      <c r="F329" s="65">
        <v>4077900</v>
      </c>
      <c r="G329" s="64">
        <v>3.19</v>
      </c>
    </row>
    <row r="330" spans="1:7" x14ac:dyDescent="0.25">
      <c r="A330" s="63">
        <v>40994</v>
      </c>
      <c r="B330" s="64">
        <v>3.21</v>
      </c>
      <c r="C330" s="64">
        <v>3.3</v>
      </c>
      <c r="D330" s="64">
        <v>2.87</v>
      </c>
      <c r="E330" s="64">
        <v>3.06</v>
      </c>
      <c r="F330" s="65">
        <v>2385700</v>
      </c>
      <c r="G330" s="64">
        <v>3.06</v>
      </c>
    </row>
    <row r="331" spans="1:7" x14ac:dyDescent="0.25">
      <c r="A331" s="63">
        <v>41001</v>
      </c>
      <c r="B331" s="64">
        <v>3.06</v>
      </c>
      <c r="C331" s="64">
        <v>3.09</v>
      </c>
      <c r="D331" s="64">
        <v>2.68</v>
      </c>
      <c r="E331" s="64">
        <v>2.68</v>
      </c>
      <c r="F331" s="65">
        <v>1952400</v>
      </c>
      <c r="G331" s="64">
        <v>2.68</v>
      </c>
    </row>
    <row r="332" spans="1:7" x14ac:dyDescent="0.25">
      <c r="A332" s="63">
        <v>41008</v>
      </c>
      <c r="B332" s="64">
        <v>2.67</v>
      </c>
      <c r="C332" s="64">
        <v>2.85</v>
      </c>
      <c r="D332" s="64">
        <v>2.52</v>
      </c>
      <c r="E332" s="64">
        <v>2.73</v>
      </c>
      <c r="F332" s="65">
        <v>1852800</v>
      </c>
      <c r="G332" s="64">
        <v>2.73</v>
      </c>
    </row>
    <row r="333" spans="1:7" x14ac:dyDescent="0.25">
      <c r="A333" s="63">
        <v>41015</v>
      </c>
      <c r="B333" s="64">
        <v>2.77</v>
      </c>
      <c r="C333" s="64">
        <v>2.96</v>
      </c>
      <c r="D333" s="64">
        <v>2.61</v>
      </c>
      <c r="E333" s="64">
        <v>2.61</v>
      </c>
      <c r="F333" s="65">
        <v>1192600</v>
      </c>
      <c r="G333" s="64">
        <v>2.61</v>
      </c>
    </row>
    <row r="334" spans="1:7" x14ac:dyDescent="0.25">
      <c r="A334" s="63">
        <v>41022</v>
      </c>
      <c r="B334" s="64">
        <v>2.59</v>
      </c>
      <c r="C334" s="64">
        <v>2.72</v>
      </c>
      <c r="D334" s="64">
        <v>2.42</v>
      </c>
      <c r="E334" s="64">
        <v>2.69</v>
      </c>
      <c r="F334" s="65">
        <v>1198000</v>
      </c>
      <c r="G334" s="64">
        <v>2.69</v>
      </c>
    </row>
    <row r="335" spans="1:7" x14ac:dyDescent="0.25">
      <c r="A335" s="63">
        <v>41029</v>
      </c>
      <c r="B335" s="64">
        <v>2.58</v>
      </c>
      <c r="C335" s="64">
        <v>2.81</v>
      </c>
      <c r="D335" s="64">
        <v>2.5</v>
      </c>
      <c r="E335" s="64">
        <v>2.5099999999999998</v>
      </c>
      <c r="F335" s="65">
        <v>1920000</v>
      </c>
      <c r="G335" s="64">
        <v>2.5099999999999998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Assumptions and History</vt:lpstr>
      <vt:lpstr>Shipments and Capacity</vt:lpstr>
      <vt:lpstr>Stock Prices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Lewinski</dc:creator>
  <cp:lastModifiedBy>Elvis Presley</cp:lastModifiedBy>
  <cp:lastPrinted>2012-04-28T13:26:00Z</cp:lastPrinted>
  <dcterms:created xsi:type="dcterms:W3CDTF">2012-04-28T12:31:15Z</dcterms:created>
  <dcterms:modified xsi:type="dcterms:W3CDTF">2012-05-07T20:16:13Z</dcterms:modified>
</cp:coreProperties>
</file>